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987" firstSheet="12" activeTab="17"/>
  </bookViews>
  <sheets>
    <sheet name="FONDO POSIZIONE SANITARI 2016" sheetId="1" r:id="rId1"/>
    <sheet name="FONDO POSIZIONE PTA 2016" sheetId="2" r:id="rId2"/>
    <sheet name="FONDO DISAGIO SANITARI 2016" sheetId="3" r:id="rId3"/>
    <sheet name="FONDO DISAGIO PTA 2016" sheetId="4" r:id="rId4"/>
    <sheet name="FONDO RISULTATO SANITARI 2016" sheetId="5" r:id="rId5"/>
    <sheet name="FONDO RISULTATO PTA 2016" sheetId="6" r:id="rId6"/>
    <sheet name="FONDO POSIZIONE PS 2016" sheetId="7" r:id="rId7"/>
    <sheet name="FONDO DISAGIO PS 2016" sheetId="8" r:id="rId8"/>
    <sheet name="FONDO RISULTATO PS 2016" sheetId="9" r:id="rId9"/>
    <sheet name="FONDO POSIZIONE SANITARI 2017" sheetId="10" r:id="rId10"/>
    <sheet name="FONDO POSIZIONE PTA 2017" sheetId="11" r:id="rId11"/>
    <sheet name="FONDO DISAGIO SANITARI 2017" sheetId="12" r:id="rId12"/>
    <sheet name="FONDO DISAGIO PTA 2017" sheetId="13" r:id="rId13"/>
    <sheet name="FONDO RISULTATO SANITARI 2017" sheetId="14" r:id="rId14"/>
    <sheet name="FONDO RISULTATO PTA 2017" sheetId="15" r:id="rId15"/>
    <sheet name="FONDO POSIZIONE PS 2017" sheetId="16" r:id="rId16"/>
    <sheet name="FONDO DISAGIO PS 2017" sheetId="17" r:id="rId17"/>
    <sheet name="FONDO RISULTATO PS 2017" sheetId="18" r:id="rId18"/>
  </sheets>
  <definedNames/>
  <calcPr fullCalcOnLoad="1"/>
</workbook>
</file>

<file path=xl/sharedStrings.xml><?xml version="1.0" encoding="utf-8"?>
<sst xmlns="http://schemas.openxmlformats.org/spreadsheetml/2006/main" count="1166" uniqueCount="123">
  <si>
    <t>ALLEGATO A</t>
  </si>
  <si>
    <t>ART. 8 CCNL 06.05.2010 - FONDO PER LA RETRIBUZIONE DI POSIZIONE, EQUIPARAZIONE, SPECIFICO TRATTAMENTO E PER L'INDENNITA' DI DIREZIONE DI STRUTTURA COMPLESSA DELLA DIRIGENZA DEL RUOLO SANITARIO</t>
  </si>
  <si>
    <t>ALLEGATO sub 1</t>
  </si>
  <si>
    <t>EX AZIENDA USL 10 FIRENZE</t>
  </si>
  <si>
    <t>importo costituito in base alle disposizioni contrattuali  anno 2014</t>
  </si>
  <si>
    <t>riduzione operata per effetto applicazione dell' art. 9 c.2 bis prima parte</t>
  </si>
  <si>
    <t>riduzione operata per effetto applicazione dell' art. 9 c.2 bis seconda parte</t>
  </si>
  <si>
    <t>IMPORTO FONDO COSTITUITO IN BASE ALLE DISPOSIZIONI DI CUI ALL' ART. 1 C.456 l. 147/2013</t>
  </si>
  <si>
    <t>RIA completamento anno 2014</t>
  </si>
  <si>
    <t xml:space="preserve">Abbattimento RIA  per compensazione regionale </t>
  </si>
  <si>
    <t>progressivo  30.223,97 su 57.060,00</t>
  </si>
  <si>
    <t>RIA pro-quota anno 2015</t>
  </si>
  <si>
    <t>progressivo  31.258,10 su 57.060,00</t>
  </si>
  <si>
    <t>TOTALE FONDO ex Azienda Usl 10 Firenze ANNO 2015</t>
  </si>
  <si>
    <t>EX AZIENDA USL 3 PISTOIA</t>
  </si>
  <si>
    <t>Trasferimento risorse da accordo sindacale del 17.04.2015</t>
  </si>
  <si>
    <t xml:space="preserve"> </t>
  </si>
  <si>
    <t>progressivo 48.032,56 su 59.128</t>
  </si>
  <si>
    <t>Assegni personali completamento anno 2014</t>
  </si>
  <si>
    <t>progressivo 48.311,48  su 59.128</t>
  </si>
  <si>
    <t>TOTALE FONDO ex Azienda Usl 3 Pistoia ANNO 2015</t>
  </si>
  <si>
    <t>EX AZIENDA USL 4 PRATO</t>
  </si>
  <si>
    <t>TOTALE FONDO ex Azienda Usl 4 Prato ANNO 2015</t>
  </si>
  <si>
    <t>EX AZIENDA USL 11 EMPOLI</t>
  </si>
  <si>
    <t>TOTALE FONDO ex Azienda Usl 11 Empoli ANNO 2015</t>
  </si>
  <si>
    <t>Sommatoria dei Fondi 2015 delle Aziende soppresse ex-art. 86 comma 2 della LR 84/2015</t>
  </si>
  <si>
    <t>EX-Azienda Usl 10 Firenze</t>
  </si>
  <si>
    <t>RIA  completamento anno 2015</t>
  </si>
  <si>
    <t>a valere sul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</si>
  <si>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32.063,34 su 57.060,00</t>
    </r>
  </si>
  <si>
    <t>EX-Azienda Usl 3 Pistoia</t>
  </si>
  <si>
    <t>RIA e Assegni personali completamento anno 2015</t>
  </si>
  <si>
    <r>
      <t xml:space="preserve">Abbattimento RIA  per compensazione regionale   </t>
    </r>
    <r>
      <rPr>
        <sz val="6"/>
        <rFont val="Arial"/>
        <family val="2"/>
      </rPr>
      <t xml:space="preserve"> </t>
    </r>
  </si>
  <si>
    <t>EX-Azienda Usl 4 Prato</t>
  </si>
  <si>
    <t>EX-Azienda Usl 11 Empoli</t>
  </si>
  <si>
    <t>RIA, Assegni, spec. trattamento completamento anno 2015</t>
  </si>
  <si>
    <t xml:space="preserve">Azienda Usl Toscana Centro </t>
  </si>
  <si>
    <t>Assegni personali pro quota anno 2016</t>
  </si>
  <si>
    <t>RIA pro quota anno 2016</t>
  </si>
  <si>
    <r>
      <t xml:space="preserve">Abbattimento RIA  per compensazione regionale   </t>
    </r>
    <r>
      <rPr>
        <sz val="6"/>
        <rFont val="Arial"/>
        <family val="2"/>
      </rPr>
      <t xml:space="preserve"> progressivo 32.607,09 su 57.060,00</t>
    </r>
  </si>
  <si>
    <t>ex-Azienda Usl 10 FI</t>
  </si>
  <si>
    <r>
      <t xml:space="preserve">Abbattimento RIA  per compensazione regionale   </t>
    </r>
    <r>
      <rPr>
        <sz val="6"/>
        <rFont val="Arial"/>
        <family val="2"/>
      </rPr>
      <t xml:space="preserve"> progressivo 49.689,67 su 59.128,00</t>
    </r>
  </si>
  <si>
    <t>ex-Azienda Usl 3 PT</t>
  </si>
  <si>
    <t>AZIENDA USL TOSCANA CENTRO importo costituito in base alle disposizioni contrattuali ANNO 2016</t>
  </si>
  <si>
    <t>Riduzione riferita alla prima parte dell'art. 1, comma 236 L. 208/2015</t>
  </si>
  <si>
    <t>per ricondurre l'importo del fondo dell'anno 2016 a quello dell' anno 2015</t>
  </si>
  <si>
    <t xml:space="preserve">IMPORTO FONDO ANNO 2015 </t>
  </si>
  <si>
    <t>IMPORTO  FONDO ANNO 2016</t>
  </si>
  <si>
    <t>DIFFERENZA FRA ANNO 2015 E ANNO 2016</t>
  </si>
  <si>
    <t>RIDUZIONE PRIMA PARTE ART. 1 C. 236 L. 208/2015</t>
  </si>
  <si>
    <t>IMPORTO   FONDO ANNO 2016 AL NETTO DELLA RIDUZIONE DI CUI SOPRA</t>
  </si>
  <si>
    <t>Riduzione riferita alla seconda parte dell'art. 1, comma 236 L. 208/2015</t>
  </si>
  <si>
    <t>Dal confronto della semisomma anno 2015 e la semisomma anno 2016, quest' ultima è risultata</t>
  </si>
  <si>
    <t>inferiore rispetto al 2015 e pertanto, sulla base delle disposizioni dell' art. 1 c. 236 seconda parte L. 208/2015</t>
  </si>
  <si>
    <t>occorre procedere alla determinazione della riduzione del fondo</t>
  </si>
  <si>
    <t xml:space="preserve">                     SANITARI NON MEDICI</t>
  </si>
  <si>
    <t>N. DIP. 01/01/2015</t>
  </si>
  <si>
    <t>N. DIP. 31/12/2015</t>
  </si>
  <si>
    <t>SEMISOMMA</t>
  </si>
  <si>
    <t>CALCOLO RIDUZIONE</t>
  </si>
  <si>
    <t>Differenze semisomma 2015 e 2016</t>
  </si>
  <si>
    <t>N. DIP. 01/01/2016</t>
  </si>
  <si>
    <t>% riduzione fondo 2016</t>
  </si>
  <si>
    <t>N. DIP. 31/12/2016</t>
  </si>
  <si>
    <t>AZIENDA USL TOSCANA CENTRO TOTALE FONDO  ANNO 2016</t>
  </si>
  <si>
    <t>ALLEGATO B</t>
  </si>
  <si>
    <t>Assegni personali completamento anno 2016</t>
  </si>
  <si>
    <t>RIA completamento anno 2016</t>
  </si>
  <si>
    <t>a valere sul 2017</t>
  </si>
  <si>
    <r>
      <t xml:space="preserve">Abbattimento RIA  per compensazione regionale   </t>
    </r>
    <r>
      <rPr>
        <sz val="6"/>
        <rFont val="Arial"/>
        <family val="2"/>
      </rPr>
      <t xml:space="preserve"> progressivo 35839,15 su 57.060,00</t>
    </r>
  </si>
  <si>
    <r>
      <t xml:space="preserve">Abbattimento RIA  per compensazione regionale   </t>
    </r>
    <r>
      <rPr>
        <sz val="6"/>
        <rFont val="Arial"/>
        <family val="2"/>
      </rPr>
      <t xml:space="preserve"> progressivo 50382,95 su 59.128,00</t>
    </r>
  </si>
  <si>
    <t>AZIENDA USL TOSCANA CENTRO importo costituito in base alle disposizioni contrattuali ANNO 2017</t>
  </si>
  <si>
    <t>per ricondurre l'importo del fondo dell'anno 2017 a quello dell' anno 2015</t>
  </si>
  <si>
    <t>IMPORTO  FONDO ANNO 2017</t>
  </si>
  <si>
    <t>DIFFERENZA FRA ANNO 2015 E ANNO 2017</t>
  </si>
  <si>
    <t>N. DIP. 01/01/2017</t>
  </si>
  <si>
    <t>N. DIP. 31/12/2017</t>
  </si>
  <si>
    <t>Differenze semisomma 2015 e 2017</t>
  </si>
  <si>
    <t>% riduzione fondo 2017</t>
  </si>
  <si>
    <t>L'importo del fondo anno 2017 è calcolato in via provvisoria . Al fine del calcolo della semisomma dell' anno 2017</t>
  </si>
  <si>
    <t>è stato ipotizzato invariato il numero di dipendenti al 31.12.2017 rispetto al 01.01.2017.</t>
  </si>
  <si>
    <t>Inoltre dal confronto della semisomma anno 2015 e la semisomma anno 2017, quest' ultima è risultata</t>
  </si>
  <si>
    <t xml:space="preserve">occorre procedere alla determinazione della riduzione del fondo; l'importo del fondo definitivo  potrebbe subire </t>
  </si>
  <si>
    <t>una maggiore riduzione nel caso in cui la semisomma 2017, a consuntivo anno, dovesse risultare ulteriormente inferiore.</t>
  </si>
  <si>
    <t>AZIENDA USL TOSCANA CENTRO TOTALE FONDO PRESUNTO ANNO 2017</t>
  </si>
  <si>
    <t>ART. 8 CCNL 06.05.2010 -FONDO PER LA RETRIBUZIONE DI POSIZIONE, EQUIPARAZIONE, SPECIFICO TRATTAMENTO E PER L'INDENNITA' DI DIREZIONE DI STRUTTURA COMPLESSA DELLA DIRIGENZA DEL RUOLO P/T/A</t>
  </si>
  <si>
    <t>ALLEGATO sub 2</t>
  </si>
  <si>
    <t>riduzione operata per effetto applicazione dell' art. 9 c.2 bis seconda parte complet. 2014</t>
  </si>
  <si>
    <t>definitivo storno risorse di cui alla Delibera 182 del 31.07.2013</t>
  </si>
  <si>
    <t>Azienda Usl Toscana Centro</t>
  </si>
  <si>
    <t>IMPORTO  FONDO ANNO 2016 AL NETTO DELLA RIDUZIONE DI CUI SOPRA</t>
  </si>
  <si>
    <t xml:space="preserve">                     DIRIGENTI PTA</t>
  </si>
  <si>
    <t>RIA completamento  anno 2016</t>
  </si>
  <si>
    <t>IMPORTO  FONDO ANNO 2017 AL NETTO DELLA RIDUZIONE DI CUI SOPRA</t>
  </si>
  <si>
    <t>ART. 9 CCNL 06.05.2010 - FONDO PER IL TRATTAMENTO ACCESSORIO LEGATO ALLE CONDIZIONI DI LAVORO DELLA DIRIGENZA SANITARIA</t>
  </si>
  <si>
    <t>ALLEGATO sub 3</t>
  </si>
  <si>
    <t>dirigenti sanitari</t>
  </si>
  <si>
    <t>dirigenti PTA</t>
  </si>
  <si>
    <t>Quota parte fondo trattamento accessorio dirigenza PTA</t>
  </si>
  <si>
    <t>Trasferimento risorse a seguito accordo sindacale del 17.04.2015</t>
  </si>
  <si>
    <t>dirigenti prof. sanitarie</t>
  </si>
  <si>
    <t>Quota parte fondo trattamento accessorio dirigenza prof. sanitarie</t>
  </si>
  <si>
    <t>ART. 9 CCNL 06.05.2010 - FONDO PER IL TRATTAMENTO ACCESSORIO LEGATO ALLE CONDIZIONI DI LAVORO DELLA DIRIGENZA PTA</t>
  </si>
  <si>
    <t>ALLEGATO sub 4</t>
  </si>
  <si>
    <t>Quota parte fondo trattamento accessorio dirigenza sanitaria</t>
  </si>
  <si>
    <t xml:space="preserve"> per ricondurre l'importo del fondo dell'anno 2016 a quello dell' anno 2015</t>
  </si>
  <si>
    <t xml:space="preserve"> per ricondurre l'importo del fondo dell'anno 2017 a quello dell' anno 2015</t>
  </si>
  <si>
    <t xml:space="preserve">ART. 10 CCNL 06.05.2010 -  FONDO PER LA RETRIBUZIONE DI RISULTATO E LA QUALITA' DELLA PRESTAZIONE INDIVIDUALE  DELLA DIRIGENZA DEL RUOLO SANITARIO </t>
  </si>
  <si>
    <t>ALLEGATO sub 5</t>
  </si>
  <si>
    <t>Quota parte fondo retribuzione risultato dirigenza PTA</t>
  </si>
  <si>
    <t>prov. 153 20.01.2015 riferito all' anno 2014</t>
  </si>
  <si>
    <t>IMPORTO   FONDO ANNO 2017 AL NETTO DELLA RIDUZIONE DI CUI SOPRA</t>
  </si>
  <si>
    <t>ART. 10 CCNL 06.05.2010 -  FONDO PER LA RETRIBUZIONE DI RISULTATO E LA QUALITA' DELLA PRESTAZIONE INDIVIDUALE  DELLA DIRIGENZA DEL RUOLO PROFESSIONALE TECNICO AMMINISTRATIVO</t>
  </si>
  <si>
    <t>ALLEGATO sub 6</t>
  </si>
  <si>
    <t>Quota parte fondo retribuzione risultato dirigenza ruolo sanitario non medico</t>
  </si>
  <si>
    <t>ART. 8 CCNL 06.05.2010 -FONDO PER LA RETRIBUZIONE DI POSIZIONE, EQUIPARAZIONE, SPECIFICO TRATTAMENTO E PER L'INDENNITA' DI DIREZIONE DI STRUTTURA COMPLESSA DELLA DIRIGENZA DELLE PROFESSIONI SANITARIE</t>
  </si>
  <si>
    <t>ALLEGATO sub 7</t>
  </si>
  <si>
    <t xml:space="preserve">                     DIRIGENTI PROF. SAN</t>
  </si>
  <si>
    <t>ART. 9 CCNL 06.05.2010 - FONDO PER IL TRATTAMENTO ACCESSORIO LEGATO ALLE CONDIZIONI DI LAVORO DELLA DIRIGENZA DELLE PROFESSIONI SANITARIE</t>
  </si>
  <si>
    <t>ALLEGATO sub 8</t>
  </si>
  <si>
    <t>IMPORTO PRESUNTO  FONDO ANNO 2016 AL NETTO DELLA RIDUZIONE DI CUI SOPRA</t>
  </si>
  <si>
    <t>ART. 10 CCNL 06.05.2010 -  FONDO PER LA RETRIBUZIONE DI RISULTATO E LA QUALITA' DELLA PRESTAZIONE INDIVIDUALE  DELLA DIRIGENZA DELLE PROFESSIONI SANITARIE</t>
  </si>
  <si>
    <t>ALLEGATO sub 9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</si>
</sst>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0_ ;[Red]\-#,##0.00\ "/>
    <numFmt numFmtId="191" formatCode="&quot;€ &quot;#,##0.00;[Red]&quot;-€ &quot;#,##0.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6"/>
      <name val="Arial"/>
      <family val="2"/>
    </font>
    <font>
      <sz val="7"/>
      <name val="Arial"/>
      <family val="0"/>
    </font>
    <font>
      <b/>
      <sz val="9"/>
      <name val="Garamond"/>
      <family val="1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4" fontId="3" fillId="2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190" fontId="0" fillId="0" borderId="0" xfId="0" applyNumberFormat="1" applyAlignment="1">
      <alignment/>
    </xf>
    <xf numFmtId="191" fontId="9" fillId="0" borderId="9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9" fillId="0" borderId="15" xfId="0" applyFont="1" applyBorder="1" applyAlignment="1">
      <alignment/>
    </xf>
    <xf numFmtId="0" fontId="9" fillId="0" borderId="4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1" fillId="0" borderId="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7" xfId="0" applyBorder="1" applyAlignment="1">
      <alignment/>
    </xf>
    <xf numFmtId="4" fontId="3" fillId="0" borderId="8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2" borderId="23" xfId="0" applyFont="1" applyFill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2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14" fontId="1" fillId="0" borderId="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14" fontId="1" fillId="0" borderId="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4" fillId="0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9"/>
  <sheetViews>
    <sheetView workbookViewId="0" topLeftCell="A45">
      <selection activeCell="A1" sqref="A1:IV16384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1" ht="12.75">
      <c r="I1" s="1" t="s">
        <v>0</v>
      </c>
    </row>
    <row r="2" spans="2:8" ht="50.25" customHeight="1">
      <c r="B2" s="2" t="s">
        <v>1</v>
      </c>
      <c r="C2" s="2"/>
      <c r="D2" s="2"/>
      <c r="E2" s="2"/>
      <c r="F2" s="2"/>
      <c r="G2" s="2"/>
      <c r="H2" s="2"/>
    </row>
    <row r="4" ht="12.75">
      <c r="I4" s="3" t="s">
        <v>2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hidden="1">
      <c r="B7" s="7" t="s">
        <v>4</v>
      </c>
      <c r="C7" s="8"/>
      <c r="D7" s="8"/>
      <c r="E7" s="8"/>
      <c r="F7" s="8"/>
      <c r="G7" s="8"/>
      <c r="H7" s="8"/>
      <c r="I7" s="9">
        <v>1092657.53</v>
      </c>
    </row>
    <row r="8" spans="2:9" ht="12.75" hidden="1">
      <c r="B8" s="7" t="s">
        <v>5</v>
      </c>
      <c r="C8" s="8"/>
      <c r="D8" s="8"/>
      <c r="E8" s="8"/>
      <c r="F8" s="8"/>
      <c r="G8" s="8"/>
      <c r="H8" s="8"/>
      <c r="I8" s="9">
        <v>-16878.89</v>
      </c>
    </row>
    <row r="9" spans="2:9" ht="12.75" hidden="1">
      <c r="B9" s="7" t="s">
        <v>6</v>
      </c>
      <c r="C9" s="8"/>
      <c r="D9" s="8"/>
      <c r="E9" s="8"/>
      <c r="F9" s="8"/>
      <c r="G9" s="8"/>
      <c r="H9" s="8"/>
      <c r="I9" s="9">
        <v>-27190.42</v>
      </c>
    </row>
    <row r="10" spans="2:9" ht="12.75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1048588.2200000002</v>
      </c>
    </row>
    <row r="11" spans="2:9" ht="12.75" hidden="1">
      <c r="B11" s="7" t="s">
        <v>8</v>
      </c>
      <c r="C11" s="8"/>
      <c r="D11" s="8"/>
      <c r="E11" s="8"/>
      <c r="F11" s="8"/>
      <c r="G11" s="8"/>
      <c r="H11" s="8"/>
      <c r="I11" s="9">
        <v>1223.62</v>
      </c>
    </row>
    <row r="12" spans="2:9" ht="12.75" hidden="1">
      <c r="B12" s="7" t="s">
        <v>9</v>
      </c>
      <c r="C12" s="8"/>
      <c r="D12" s="8"/>
      <c r="E12" s="8"/>
      <c r="F12" s="8"/>
      <c r="G12" s="8" t="s">
        <v>10</v>
      </c>
      <c r="H12" s="8"/>
      <c r="I12" s="9">
        <f>-I11/2</f>
        <v>-611.81</v>
      </c>
    </row>
    <row r="13" spans="2:9" ht="12.75" hidden="1">
      <c r="B13" s="7" t="s">
        <v>11</v>
      </c>
      <c r="C13" s="8"/>
      <c r="D13" s="8"/>
      <c r="E13" s="8"/>
      <c r="F13" s="8"/>
      <c r="G13" s="8"/>
      <c r="H13" s="8"/>
      <c r="I13" s="9">
        <v>2068.27</v>
      </c>
    </row>
    <row r="14" spans="2:9" ht="13.5" hidden="1" thickBot="1">
      <c r="B14" s="7" t="s">
        <v>9</v>
      </c>
      <c r="C14" s="8"/>
      <c r="D14" s="8"/>
      <c r="E14" s="8"/>
      <c r="F14" s="8"/>
      <c r="G14" s="8" t="s">
        <v>12</v>
      </c>
      <c r="H14" s="8"/>
      <c r="I14" s="9">
        <f>-I13/2-0.01</f>
        <v>-1034.145</v>
      </c>
    </row>
    <row r="15" spans="2:10" ht="13.5" thickBot="1">
      <c r="B15" s="11"/>
      <c r="C15" s="12"/>
      <c r="D15" s="13" t="s">
        <v>13</v>
      </c>
      <c r="E15" s="13"/>
      <c r="F15" s="13"/>
      <c r="G15" s="13"/>
      <c r="H15" s="13"/>
      <c r="I15" s="14">
        <f>SUM(I10:I14)</f>
        <v>1050234.1550000003</v>
      </c>
      <c r="J15" s="15"/>
    </row>
    <row r="16" ht="13.5" thickBot="1"/>
    <row r="17" spans="2:9" ht="13.5" thickBot="1">
      <c r="B17" s="4" t="s">
        <v>14</v>
      </c>
      <c r="C17" s="5"/>
      <c r="D17" s="5"/>
      <c r="E17" s="5"/>
      <c r="F17" s="5"/>
      <c r="G17" s="5"/>
      <c r="H17" s="5"/>
      <c r="I17" s="6"/>
    </row>
    <row r="18" spans="2:9" ht="12.75" hidden="1">
      <c r="B18" s="7" t="s">
        <v>4</v>
      </c>
      <c r="C18" s="8"/>
      <c r="D18" s="8"/>
      <c r="E18" s="8"/>
      <c r="F18" s="8"/>
      <c r="G18" s="8"/>
      <c r="H18" s="8"/>
      <c r="I18" s="9">
        <v>447750.45</v>
      </c>
    </row>
    <row r="19" spans="2:9" ht="12.75" hidden="1">
      <c r="B19" s="7" t="s">
        <v>5</v>
      </c>
      <c r="C19" s="8"/>
      <c r="D19" s="8"/>
      <c r="E19" s="8"/>
      <c r="F19" s="8"/>
      <c r="G19" s="8"/>
      <c r="H19" s="8"/>
      <c r="I19" s="9">
        <v>0</v>
      </c>
    </row>
    <row r="20" spans="2:9" ht="12.75" hidden="1">
      <c r="B20" s="7" t="s">
        <v>6</v>
      </c>
      <c r="C20" s="8"/>
      <c r="D20" s="8"/>
      <c r="E20" s="8"/>
      <c r="F20" s="8"/>
      <c r="G20" s="8"/>
      <c r="H20" s="8"/>
      <c r="I20" s="9">
        <v>-24868.34</v>
      </c>
    </row>
    <row r="21" spans="2:9" ht="12.75" hidden="1">
      <c r="B21" s="7" t="s">
        <v>7</v>
      </c>
      <c r="C21" s="8"/>
      <c r="D21" s="8"/>
      <c r="E21" s="8"/>
      <c r="F21" s="8"/>
      <c r="G21" s="8"/>
      <c r="H21" s="8"/>
      <c r="I21" s="10">
        <f>SUM(I18:I20)</f>
        <v>422882.11</v>
      </c>
    </row>
    <row r="22" spans="2:9" ht="12.75" hidden="1">
      <c r="B22" s="7" t="s">
        <v>15</v>
      </c>
      <c r="C22" s="8"/>
      <c r="D22" s="8"/>
      <c r="E22" s="8"/>
      <c r="F22" s="8"/>
      <c r="G22" s="8"/>
      <c r="H22" s="8"/>
      <c r="I22" s="9">
        <v>10000</v>
      </c>
    </row>
    <row r="23" spans="2:13" ht="12.75" hidden="1">
      <c r="B23" s="7" t="s">
        <v>8</v>
      </c>
      <c r="C23" s="8"/>
      <c r="D23" s="8"/>
      <c r="E23" s="8"/>
      <c r="F23" s="8"/>
      <c r="G23" s="8"/>
      <c r="H23" s="8"/>
      <c r="I23" s="9">
        <v>1752.01</v>
      </c>
      <c r="M23" t="s">
        <v>16</v>
      </c>
    </row>
    <row r="24" spans="2:9" ht="12.75" hidden="1">
      <c r="B24" s="16" t="s">
        <v>9</v>
      </c>
      <c r="C24" s="17"/>
      <c r="D24" s="17"/>
      <c r="E24" s="17"/>
      <c r="F24" s="17"/>
      <c r="G24" s="17" t="s">
        <v>17</v>
      </c>
      <c r="H24" s="17"/>
      <c r="I24" s="18">
        <v>-1752.01</v>
      </c>
    </row>
    <row r="25" spans="2:9" ht="12.75" hidden="1">
      <c r="B25" s="16" t="s">
        <v>18</v>
      </c>
      <c r="C25" s="17"/>
      <c r="D25" s="17"/>
      <c r="E25" s="17"/>
      <c r="F25" s="17"/>
      <c r="G25" s="17"/>
      <c r="H25" s="17"/>
      <c r="I25" s="18">
        <v>3107.1</v>
      </c>
    </row>
    <row r="26" spans="2:9" ht="12.75" hidden="1">
      <c r="B26" s="16" t="s">
        <v>11</v>
      </c>
      <c r="C26" s="17"/>
      <c r="D26" s="17"/>
      <c r="E26" s="17"/>
      <c r="F26" s="17"/>
      <c r="G26" s="17"/>
      <c r="H26" s="17"/>
      <c r="I26" s="18">
        <v>278.52</v>
      </c>
    </row>
    <row r="27" spans="2:9" ht="13.5" hidden="1" thickBot="1">
      <c r="B27" s="16" t="s">
        <v>9</v>
      </c>
      <c r="C27" s="17"/>
      <c r="D27" s="17"/>
      <c r="E27" s="17"/>
      <c r="F27" s="17"/>
      <c r="G27" s="17" t="s">
        <v>19</v>
      </c>
      <c r="H27" s="17"/>
      <c r="I27" s="18">
        <v>-278.52</v>
      </c>
    </row>
    <row r="28" spans="2:10" ht="13.5" thickBot="1">
      <c r="B28" s="11"/>
      <c r="C28" s="12"/>
      <c r="D28" s="13" t="s">
        <v>20</v>
      </c>
      <c r="E28" s="13"/>
      <c r="F28" s="13"/>
      <c r="G28" s="13"/>
      <c r="H28" s="13"/>
      <c r="I28" s="14">
        <f>SUM(I21:I27)</f>
        <v>435989.20999999996</v>
      </c>
      <c r="J28" s="15"/>
    </row>
    <row r="29" ht="13.5" thickBot="1"/>
    <row r="30" spans="2:9" ht="13.5" thickBot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2.75" hidden="1">
      <c r="B31" s="7" t="s">
        <v>4</v>
      </c>
      <c r="C31" s="8"/>
      <c r="D31" s="8"/>
      <c r="E31" s="8"/>
      <c r="F31" s="8"/>
      <c r="G31" s="8"/>
      <c r="H31" s="8"/>
      <c r="I31" s="9">
        <v>281060.98</v>
      </c>
    </row>
    <row r="32" spans="2:9" ht="12.75" hidden="1">
      <c r="B32" s="7" t="s">
        <v>5</v>
      </c>
      <c r="C32" s="8"/>
      <c r="D32" s="8"/>
      <c r="E32" s="8"/>
      <c r="F32" s="8"/>
      <c r="G32" s="8"/>
      <c r="H32" s="8"/>
      <c r="I32" s="9">
        <v>-3420.14</v>
      </c>
    </row>
    <row r="33" spans="2:9" ht="12.75" hidden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2.75" hidden="1">
      <c r="B34" s="7" t="s">
        <v>7</v>
      </c>
      <c r="C34" s="8"/>
      <c r="D34" s="8"/>
      <c r="E34" s="8"/>
      <c r="F34" s="8"/>
      <c r="G34" s="8"/>
      <c r="H34" s="8"/>
      <c r="I34" s="10">
        <f>SUM(I31:I33)</f>
        <v>277640.83999999997</v>
      </c>
    </row>
    <row r="35" spans="2:9" ht="12.75" hidden="1">
      <c r="B35" s="7" t="s">
        <v>18</v>
      </c>
      <c r="C35" s="8"/>
      <c r="D35" s="8"/>
      <c r="E35" s="8"/>
      <c r="F35" s="8"/>
      <c r="G35" s="8"/>
      <c r="H35" s="8"/>
      <c r="I35" s="9">
        <v>7742.54</v>
      </c>
    </row>
    <row r="36" spans="2:9" ht="13.5" hidden="1" thickBot="1">
      <c r="B36" s="7" t="s">
        <v>11</v>
      </c>
      <c r="C36" s="8"/>
      <c r="D36" s="8"/>
      <c r="E36" s="8"/>
      <c r="F36" s="8"/>
      <c r="G36" s="8"/>
      <c r="H36" s="8"/>
      <c r="I36" s="9">
        <v>1409.89</v>
      </c>
    </row>
    <row r="37" spans="2:10" ht="13.5" thickBot="1">
      <c r="B37" s="11"/>
      <c r="C37" s="12"/>
      <c r="D37" s="13" t="s">
        <v>22</v>
      </c>
      <c r="E37" s="13"/>
      <c r="F37" s="13"/>
      <c r="G37" s="13"/>
      <c r="H37" s="13"/>
      <c r="I37" s="14">
        <f>SUM(I34:I36)</f>
        <v>286793.26999999996</v>
      </c>
      <c r="J37" s="15"/>
    </row>
    <row r="38" ht="13.5" thickBot="1"/>
    <row r="39" spans="2:9" ht="13.5" thickBot="1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2.75" hidden="1">
      <c r="B40" s="7" t="s">
        <v>4</v>
      </c>
      <c r="C40" s="8"/>
      <c r="D40" s="8"/>
      <c r="E40" s="8"/>
      <c r="F40" s="8"/>
      <c r="G40" s="8"/>
      <c r="H40" s="8"/>
      <c r="I40" s="9">
        <v>385901.45</v>
      </c>
    </row>
    <row r="41" spans="2:9" ht="12.75" hidden="1">
      <c r="B41" s="7" t="s">
        <v>5</v>
      </c>
      <c r="C41" s="8"/>
      <c r="D41" s="8"/>
      <c r="E41" s="8"/>
      <c r="F41" s="8"/>
      <c r="G41" s="8"/>
      <c r="H41" s="8"/>
      <c r="I41" s="9">
        <v>-3586.33</v>
      </c>
    </row>
    <row r="42" spans="2:9" ht="12.75" hidden="1">
      <c r="B42" s="7" t="s">
        <v>6</v>
      </c>
      <c r="C42" s="8"/>
      <c r="D42" s="8"/>
      <c r="E42" s="8"/>
      <c r="F42" s="8"/>
      <c r="G42" s="8"/>
      <c r="H42" s="8"/>
      <c r="I42" s="9">
        <v>-32879.1</v>
      </c>
    </row>
    <row r="43" spans="2:9" ht="12.75" hidden="1">
      <c r="B43" s="7" t="s">
        <v>7</v>
      </c>
      <c r="C43" s="8"/>
      <c r="D43" s="8"/>
      <c r="E43" s="8"/>
      <c r="F43" s="8"/>
      <c r="G43" s="8"/>
      <c r="H43" s="8"/>
      <c r="I43" s="10">
        <f>SUM(I40:I42)</f>
        <v>349436.02</v>
      </c>
    </row>
    <row r="44" spans="2:9" ht="13.5" hidden="1" thickBot="1">
      <c r="B44" s="7" t="s">
        <v>11</v>
      </c>
      <c r="C44" s="8"/>
      <c r="D44" s="8"/>
      <c r="E44" s="8"/>
      <c r="F44" s="8"/>
      <c r="G44" s="8"/>
      <c r="H44" s="8"/>
      <c r="I44" s="9">
        <v>1989.52</v>
      </c>
    </row>
    <row r="45" spans="2:10" ht="13.5" thickBot="1">
      <c r="B45" s="11"/>
      <c r="C45" s="12"/>
      <c r="D45" s="13" t="s">
        <v>24</v>
      </c>
      <c r="E45" s="13"/>
      <c r="F45" s="13"/>
      <c r="G45" s="13"/>
      <c r="H45" s="13"/>
      <c r="I45" s="14">
        <f>SUM(I43:I44)</f>
        <v>351425.54000000004</v>
      </c>
      <c r="J45" s="15"/>
    </row>
    <row r="46" ht="13.5" thickBot="1"/>
    <row r="47" spans="2:10" ht="13.5" thickBot="1">
      <c r="B47" s="19" t="s">
        <v>25</v>
      </c>
      <c r="C47" s="19"/>
      <c r="D47" s="19"/>
      <c r="E47" s="19"/>
      <c r="F47" s="19"/>
      <c r="G47" s="19"/>
      <c r="H47" s="19"/>
      <c r="I47" s="14">
        <f>I15+I28+I37+I45</f>
        <v>2124442.1750000003</v>
      </c>
      <c r="J47" s="15"/>
    </row>
    <row r="49" spans="2:9" ht="12.75">
      <c r="B49" t="s">
        <v>26</v>
      </c>
      <c r="E49" s="20" t="s">
        <v>27</v>
      </c>
      <c r="F49" s="20"/>
      <c r="G49" s="20"/>
      <c r="H49" s="21">
        <v>1610.47</v>
      </c>
      <c r="I49" s="20" t="s">
        <v>28</v>
      </c>
    </row>
    <row r="50" spans="2:9" ht="12.75">
      <c r="B50" t="s">
        <v>26</v>
      </c>
      <c r="E50" s="20" t="s">
        <v>29</v>
      </c>
      <c r="F50" s="20"/>
      <c r="G50" s="20"/>
      <c r="H50" s="21">
        <f>-H49/2</f>
        <v>-805.235</v>
      </c>
      <c r="I50" s="19"/>
    </row>
    <row r="51" spans="2:9" ht="12.75">
      <c r="B51" t="s">
        <v>30</v>
      </c>
      <c r="E51" s="20" t="s">
        <v>31</v>
      </c>
      <c r="F51" s="20"/>
      <c r="G51" s="20"/>
      <c r="H51" s="21">
        <v>1340.37</v>
      </c>
      <c r="I51" s="20" t="s">
        <v>28</v>
      </c>
    </row>
    <row r="52" spans="2:9" ht="12.75">
      <c r="B52" t="s">
        <v>30</v>
      </c>
      <c r="E52" s="20" t="s">
        <v>32</v>
      </c>
      <c r="F52" s="20"/>
      <c r="G52" s="20"/>
      <c r="H52" s="21">
        <v>-1340.37</v>
      </c>
      <c r="I52" s="19"/>
    </row>
    <row r="53" spans="2:9" ht="12.75">
      <c r="B53" t="s">
        <v>33</v>
      </c>
      <c r="E53" s="20" t="s">
        <v>31</v>
      </c>
      <c r="F53" s="22"/>
      <c r="G53" s="22"/>
      <c r="H53" s="21">
        <f>7742.54+704.95</f>
        <v>8447.49</v>
      </c>
      <c r="I53" s="20" t="s">
        <v>28</v>
      </c>
    </row>
    <row r="54" spans="2:9" ht="12.75">
      <c r="B54" t="s">
        <v>34</v>
      </c>
      <c r="E54" s="20" t="s">
        <v>35</v>
      </c>
      <c r="F54" s="22"/>
      <c r="G54" s="22"/>
      <c r="H54" s="21">
        <v>0</v>
      </c>
      <c r="I54" s="19"/>
    </row>
    <row r="55" spans="2:9" ht="12.75">
      <c r="B55" s="23" t="s">
        <v>36</v>
      </c>
      <c r="C55" s="23"/>
      <c r="D55" s="23"/>
      <c r="E55" s="24" t="s">
        <v>37</v>
      </c>
      <c r="F55" s="25"/>
      <c r="G55" s="25"/>
      <c r="H55" s="26">
        <v>5555.75</v>
      </c>
      <c r="I55" s="19"/>
    </row>
    <row r="56" spans="2:9" ht="12.75">
      <c r="B56" s="23" t="s">
        <v>36</v>
      </c>
      <c r="C56" s="23"/>
      <c r="D56" s="23"/>
      <c r="E56" s="24" t="s">
        <v>38</v>
      </c>
      <c r="F56" s="25"/>
      <c r="G56" s="25"/>
      <c r="H56" s="26">
        <v>1448.06</v>
      </c>
      <c r="I56" s="19"/>
    </row>
    <row r="57" spans="2:9" ht="12.75">
      <c r="B57" s="23" t="s">
        <v>36</v>
      </c>
      <c r="C57" s="23"/>
      <c r="D57" s="23"/>
      <c r="E57" s="24" t="s">
        <v>39</v>
      </c>
      <c r="F57" s="24"/>
      <c r="G57" s="24"/>
      <c r="H57" s="26">
        <f>-1087.5/2</f>
        <v>-543.75</v>
      </c>
      <c r="I57" s="25" t="s">
        <v>40</v>
      </c>
    </row>
    <row r="58" spans="2:9" ht="12.75">
      <c r="B58" s="23" t="s">
        <v>36</v>
      </c>
      <c r="C58" s="23"/>
      <c r="D58" s="23"/>
      <c r="E58" s="24" t="s">
        <v>41</v>
      </c>
      <c r="F58" s="25"/>
      <c r="G58" s="25"/>
      <c r="H58" s="26">
        <v>-38.22</v>
      </c>
      <c r="I58" s="25" t="s">
        <v>42</v>
      </c>
    </row>
    <row r="59" spans="8:9" ht="12.75">
      <c r="H59" s="19"/>
      <c r="I59" s="27">
        <f>SUM(H49:H58)</f>
        <v>15674.565</v>
      </c>
    </row>
    <row r="60" spans="2:9" ht="12.75">
      <c r="B60" s="28" t="s">
        <v>43</v>
      </c>
      <c r="C60" s="29"/>
      <c r="D60" s="28"/>
      <c r="E60" s="28"/>
      <c r="F60" s="28"/>
      <c r="G60" s="28"/>
      <c r="H60" s="20"/>
      <c r="I60" s="30">
        <f>SUM(I47:I59)</f>
        <v>2140116.74</v>
      </c>
    </row>
    <row r="62" spans="2:8" ht="12.75">
      <c r="B62" s="31" t="s">
        <v>44</v>
      </c>
      <c r="C62" s="31"/>
      <c r="D62" s="31"/>
      <c r="E62" s="31"/>
      <c r="F62" s="31"/>
      <c r="G62" s="32"/>
      <c r="H62" s="33"/>
    </row>
    <row r="63" spans="2:7" ht="12.75">
      <c r="B63" t="s">
        <v>45</v>
      </c>
      <c r="G63" s="15"/>
    </row>
    <row r="64" ht="13.5" thickBot="1"/>
    <row r="65" spans="2:9" ht="12.75">
      <c r="B65" s="34" t="s">
        <v>46</v>
      </c>
      <c r="C65" s="35"/>
      <c r="D65" s="5"/>
      <c r="E65" s="5"/>
      <c r="F65" s="5"/>
      <c r="G65" s="36">
        <f>I47</f>
        <v>2124442.1750000003</v>
      </c>
      <c r="H65" s="5"/>
      <c r="I65" s="6"/>
    </row>
    <row r="66" spans="2:9" ht="12.75">
      <c r="B66" s="37" t="s">
        <v>47</v>
      </c>
      <c r="C66" s="38"/>
      <c r="D66" s="39"/>
      <c r="E66" s="40"/>
      <c r="F66" s="40"/>
      <c r="G66" s="41">
        <f>I60</f>
        <v>2140116.74</v>
      </c>
      <c r="H66" s="42"/>
      <c r="I66" s="43"/>
    </row>
    <row r="67" spans="2:9" ht="13.5" thickBot="1">
      <c r="B67" s="44" t="s">
        <v>48</v>
      </c>
      <c r="C67" s="45"/>
      <c r="D67" s="42"/>
      <c r="E67" s="42"/>
      <c r="F67" s="42"/>
      <c r="G67" s="46">
        <f>G65-G66</f>
        <v>-15674.564999999944</v>
      </c>
      <c r="H67" s="42"/>
      <c r="I67" s="43"/>
    </row>
    <row r="68" spans="2:9" ht="13.5" thickBot="1">
      <c r="B68" s="47" t="s">
        <v>49</v>
      </c>
      <c r="C68" s="48"/>
      <c r="D68" s="49"/>
      <c r="E68" s="50"/>
      <c r="F68" s="50"/>
      <c r="G68" s="51">
        <f>G67</f>
        <v>-15674.564999999944</v>
      </c>
      <c r="H68" s="52"/>
      <c r="I68" s="53">
        <f>G68</f>
        <v>-15674.564999999944</v>
      </c>
    </row>
    <row r="69" ht="12.75">
      <c r="I69" s="19"/>
    </row>
    <row r="70" spans="2:9" ht="12.75">
      <c r="B70" s="54" t="s">
        <v>50</v>
      </c>
      <c r="C70" s="1"/>
      <c r="D70" s="1"/>
      <c r="E70" s="1"/>
      <c r="F70" s="1"/>
      <c r="I70" s="27">
        <f>SUM(I60:I69)</f>
        <v>2124442.1750000003</v>
      </c>
    </row>
    <row r="72" spans="2:7" ht="12.75">
      <c r="B72" s="31" t="s">
        <v>51</v>
      </c>
      <c r="C72" s="31"/>
      <c r="D72" s="31"/>
      <c r="E72" s="31"/>
      <c r="F72" s="31"/>
      <c r="G72" s="32"/>
    </row>
    <row r="73" ht="12.75">
      <c r="B73" s="55"/>
    </row>
    <row r="74" spans="2:7" ht="12.75">
      <c r="B74" s="55" t="s">
        <v>52</v>
      </c>
      <c r="C74" s="55"/>
      <c r="D74" s="55"/>
      <c r="E74" s="55"/>
      <c r="F74" s="55"/>
      <c r="G74" s="55"/>
    </row>
    <row r="75" spans="2:7" ht="12.75">
      <c r="B75" s="55" t="s">
        <v>53</v>
      </c>
      <c r="C75" s="55"/>
      <c r="D75" s="55"/>
      <c r="E75" s="55"/>
      <c r="F75" s="55"/>
      <c r="G75" s="55"/>
    </row>
    <row r="76" spans="2:7" ht="12.75">
      <c r="B76" s="55" t="s">
        <v>54</v>
      </c>
      <c r="C76" s="55"/>
      <c r="D76" s="55"/>
      <c r="E76" s="55"/>
      <c r="F76" s="55"/>
      <c r="G76" s="55"/>
    </row>
    <row r="77" spans="2:7" ht="12.75">
      <c r="B77" s="55"/>
      <c r="C77" s="55"/>
      <c r="D77" s="55"/>
      <c r="E77" s="55"/>
      <c r="F77" s="55"/>
      <c r="G77" s="55"/>
    </row>
    <row r="78" spans="2:7" ht="12.75">
      <c r="B78" s="55"/>
      <c r="C78" s="55"/>
      <c r="D78" s="55"/>
      <c r="E78" s="55"/>
      <c r="F78" s="55"/>
      <c r="G78" s="55"/>
    </row>
    <row r="79" spans="2:4" ht="12.75">
      <c r="B79" s="56" t="s">
        <v>55</v>
      </c>
      <c r="C79" s="57"/>
      <c r="D79" s="42"/>
    </row>
    <row r="80" spans="2:4" ht="12.75">
      <c r="B80" s="58" t="s">
        <v>56</v>
      </c>
      <c r="C80" s="59"/>
      <c r="D80" s="60">
        <v>256</v>
      </c>
    </row>
    <row r="81" spans="2:4" ht="12.75">
      <c r="B81" s="61" t="s">
        <v>57</v>
      </c>
      <c r="C81" s="62"/>
      <c r="D81" s="63">
        <v>251</v>
      </c>
    </row>
    <row r="82" spans="2:4" ht="13.5" thickBot="1">
      <c r="B82" s="64" t="s">
        <v>58</v>
      </c>
      <c r="C82" s="57"/>
      <c r="D82" s="65">
        <f>(D80+D81)/2</f>
        <v>253.5</v>
      </c>
    </row>
    <row r="83" spans="2:9" ht="12.75">
      <c r="B83" s="55"/>
      <c r="F83" s="66"/>
      <c r="G83" s="67" t="s">
        <v>59</v>
      </c>
      <c r="H83" s="67"/>
      <c r="I83" s="68"/>
    </row>
    <row r="84" spans="2:9" ht="13.5" thickBot="1">
      <c r="B84" s="56" t="s">
        <v>55</v>
      </c>
      <c r="C84" s="57"/>
      <c r="D84" s="42"/>
      <c r="F84" s="69">
        <f>D87-D82</f>
        <v>-11</v>
      </c>
      <c r="G84" s="55" t="s">
        <v>60</v>
      </c>
      <c r="H84" s="70"/>
      <c r="I84" s="43"/>
    </row>
    <row r="85" spans="2:9" ht="13.5" thickBot="1">
      <c r="B85" s="58" t="s">
        <v>61</v>
      </c>
      <c r="C85" s="59"/>
      <c r="D85" s="71">
        <f>238+12</f>
        <v>250</v>
      </c>
      <c r="F85" s="72">
        <f>F84/D82*100</f>
        <v>-4.339250493096647</v>
      </c>
      <c r="G85" s="73" t="s">
        <v>62</v>
      </c>
      <c r="H85" s="74"/>
      <c r="I85" s="53">
        <f>I70*F85/100</f>
        <v>-92184.86755424064</v>
      </c>
    </row>
    <row r="86" spans="2:9" ht="12.75">
      <c r="B86" s="61" t="s">
        <v>63</v>
      </c>
      <c r="C86" s="62"/>
      <c r="D86" s="75">
        <f>227+8</f>
        <v>235</v>
      </c>
      <c r="E86" s="55"/>
      <c r="F86" s="55"/>
      <c r="G86" s="55"/>
      <c r="H86" s="55"/>
      <c r="I86" s="17"/>
    </row>
    <row r="87" spans="2:9" ht="12.75">
      <c r="B87" s="64" t="s">
        <v>58</v>
      </c>
      <c r="C87" s="57"/>
      <c r="D87" s="76">
        <f>(D85+D86)/2</f>
        <v>242.5</v>
      </c>
      <c r="E87" s="55"/>
      <c r="F87" s="55"/>
      <c r="G87" s="55"/>
      <c r="H87" s="55"/>
      <c r="I87" s="17"/>
    </row>
    <row r="88" spans="2:9" ht="13.5" thickBot="1">
      <c r="B88" s="70"/>
      <c r="C88" s="42"/>
      <c r="D88" s="77"/>
      <c r="E88" s="55"/>
      <c r="F88" s="55"/>
      <c r="G88" s="55"/>
      <c r="H88" s="55"/>
      <c r="I88" s="17"/>
    </row>
    <row r="89" spans="2:9" ht="13.5" thickBot="1">
      <c r="B89" s="28" t="s">
        <v>64</v>
      </c>
      <c r="C89" s="29"/>
      <c r="D89" s="28"/>
      <c r="E89" s="28"/>
      <c r="F89" s="28"/>
      <c r="G89" s="28"/>
      <c r="H89" s="20"/>
      <c r="I89" s="14">
        <f>SUM(I70:I87)</f>
        <v>2032257.3074457597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94"/>
  <sheetViews>
    <sheetView workbookViewId="0" topLeftCell="A45">
      <selection activeCell="B77" sqref="B77:G82"/>
    </sheetView>
  </sheetViews>
  <sheetFormatPr defaultColWidth="9.140625" defaultRowHeight="12.75"/>
  <cols>
    <col min="7" max="7" width="37.28125" style="0" customWidth="1"/>
    <col min="8" max="8" width="16.00390625" style="0" customWidth="1"/>
    <col min="9" max="9" width="17.28125" style="0" customWidth="1"/>
  </cols>
  <sheetData>
    <row r="1" ht="12.75">
      <c r="I1" s="1" t="s">
        <v>65</v>
      </c>
    </row>
    <row r="2" spans="2:8" ht="50.25" customHeight="1">
      <c r="B2" s="2" t="s">
        <v>1</v>
      </c>
      <c r="C2" s="2"/>
      <c r="D2" s="2"/>
      <c r="E2" s="2"/>
      <c r="F2" s="2"/>
      <c r="G2" s="2"/>
      <c r="H2" s="2"/>
    </row>
    <row r="4" ht="12.75">
      <c r="I4" s="3" t="s">
        <v>2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3.5" hidden="1" thickBot="1">
      <c r="B7" s="7" t="s">
        <v>4</v>
      </c>
      <c r="C7" s="8"/>
      <c r="D7" s="8"/>
      <c r="E7" s="8"/>
      <c r="F7" s="8"/>
      <c r="G7" s="8"/>
      <c r="H7" s="8"/>
      <c r="I7" s="9">
        <v>1092657.53</v>
      </c>
    </row>
    <row r="8" spans="2:9" ht="13.5" hidden="1" thickBot="1">
      <c r="B8" s="7" t="s">
        <v>5</v>
      </c>
      <c r="C8" s="8"/>
      <c r="D8" s="8"/>
      <c r="E8" s="8"/>
      <c r="F8" s="8"/>
      <c r="G8" s="8"/>
      <c r="H8" s="8"/>
      <c r="I8" s="9">
        <v>-16878.89</v>
      </c>
    </row>
    <row r="9" spans="2:9" ht="13.5" hidden="1" thickBot="1">
      <c r="B9" s="7" t="s">
        <v>6</v>
      </c>
      <c r="C9" s="8"/>
      <c r="D9" s="8"/>
      <c r="E9" s="8"/>
      <c r="F9" s="8"/>
      <c r="G9" s="8"/>
      <c r="H9" s="8"/>
      <c r="I9" s="9">
        <v>-27190.42</v>
      </c>
    </row>
    <row r="10" spans="2:9" ht="13.5" hidden="1" thickBot="1">
      <c r="B10" s="7" t="s">
        <v>7</v>
      </c>
      <c r="C10" s="8"/>
      <c r="D10" s="8"/>
      <c r="E10" s="8"/>
      <c r="F10" s="8"/>
      <c r="G10" s="8"/>
      <c r="H10" s="8"/>
      <c r="I10" s="10">
        <f>SUM(I7:I9)</f>
        <v>1048588.2200000002</v>
      </c>
    </row>
    <row r="11" spans="2:9" ht="13.5" hidden="1" thickBot="1">
      <c r="B11" s="7" t="s">
        <v>8</v>
      </c>
      <c r="C11" s="8"/>
      <c r="D11" s="8"/>
      <c r="E11" s="8"/>
      <c r="F11" s="8"/>
      <c r="G11" s="8"/>
      <c r="H11" s="8"/>
      <c r="I11" s="9">
        <v>1223.62</v>
      </c>
    </row>
    <row r="12" spans="2:9" ht="13.5" hidden="1" thickBot="1">
      <c r="B12" s="7" t="s">
        <v>9</v>
      </c>
      <c r="C12" s="8"/>
      <c r="D12" s="8"/>
      <c r="E12" s="8"/>
      <c r="F12" s="8"/>
      <c r="G12" s="8" t="s">
        <v>10</v>
      </c>
      <c r="H12" s="8"/>
      <c r="I12" s="9">
        <f>-I11/2</f>
        <v>-611.81</v>
      </c>
    </row>
    <row r="13" spans="2:9" ht="13.5" hidden="1" thickBot="1">
      <c r="B13" s="7" t="s">
        <v>11</v>
      </c>
      <c r="C13" s="8"/>
      <c r="D13" s="8"/>
      <c r="E13" s="8"/>
      <c r="F13" s="8"/>
      <c r="G13" s="8"/>
      <c r="H13" s="8"/>
      <c r="I13" s="9">
        <v>2068.27</v>
      </c>
    </row>
    <row r="14" spans="2:9" ht="13.5" hidden="1" thickBot="1">
      <c r="B14" s="7" t="s">
        <v>9</v>
      </c>
      <c r="C14" s="8"/>
      <c r="D14" s="8"/>
      <c r="E14" s="8"/>
      <c r="F14" s="8"/>
      <c r="G14" s="8" t="s">
        <v>12</v>
      </c>
      <c r="H14" s="8"/>
      <c r="I14" s="9">
        <f>-I13/2-0.01</f>
        <v>-1034.145</v>
      </c>
    </row>
    <row r="15" spans="2:10" ht="13.5" thickBot="1">
      <c r="B15" s="11"/>
      <c r="C15" s="12"/>
      <c r="D15" s="13" t="s">
        <v>13</v>
      </c>
      <c r="E15" s="13"/>
      <c r="F15" s="13"/>
      <c r="G15" s="13"/>
      <c r="H15" s="13"/>
      <c r="I15" s="14">
        <f>SUM(I10:I14)</f>
        <v>1050234.1550000003</v>
      </c>
      <c r="J15" s="15"/>
    </row>
    <row r="16" ht="13.5" thickBot="1"/>
    <row r="17" spans="2:9" ht="13.5" thickBot="1">
      <c r="B17" s="4" t="s">
        <v>14</v>
      </c>
      <c r="C17" s="5"/>
      <c r="D17" s="5"/>
      <c r="E17" s="5"/>
      <c r="F17" s="5"/>
      <c r="G17" s="5"/>
      <c r="H17" s="5"/>
      <c r="I17" s="6"/>
    </row>
    <row r="18" spans="2:9" ht="13.5" hidden="1" thickBot="1">
      <c r="B18" s="7" t="s">
        <v>4</v>
      </c>
      <c r="C18" s="8"/>
      <c r="D18" s="8"/>
      <c r="E18" s="8"/>
      <c r="F18" s="8"/>
      <c r="G18" s="8"/>
      <c r="H18" s="8"/>
      <c r="I18" s="9">
        <v>447750.45</v>
      </c>
    </row>
    <row r="19" spans="2:9" ht="13.5" hidden="1" thickBot="1">
      <c r="B19" s="7" t="s">
        <v>5</v>
      </c>
      <c r="C19" s="8"/>
      <c r="D19" s="8"/>
      <c r="E19" s="8"/>
      <c r="F19" s="8"/>
      <c r="G19" s="8"/>
      <c r="H19" s="8"/>
      <c r="I19" s="9">
        <v>0</v>
      </c>
    </row>
    <row r="20" spans="2:9" ht="13.5" hidden="1" thickBot="1">
      <c r="B20" s="7" t="s">
        <v>6</v>
      </c>
      <c r="C20" s="8"/>
      <c r="D20" s="8"/>
      <c r="E20" s="8"/>
      <c r="F20" s="8"/>
      <c r="G20" s="8"/>
      <c r="H20" s="8"/>
      <c r="I20" s="9">
        <v>-24868.34</v>
      </c>
    </row>
    <row r="21" spans="2:9" ht="13.5" hidden="1" thickBot="1">
      <c r="B21" s="7" t="s">
        <v>7</v>
      </c>
      <c r="C21" s="8"/>
      <c r="D21" s="8"/>
      <c r="E21" s="8"/>
      <c r="F21" s="8"/>
      <c r="G21" s="8"/>
      <c r="H21" s="8"/>
      <c r="I21" s="10">
        <f>SUM(I18:I20)</f>
        <v>422882.11</v>
      </c>
    </row>
    <row r="22" spans="2:9" ht="13.5" hidden="1" thickBot="1">
      <c r="B22" s="7" t="s">
        <v>15</v>
      </c>
      <c r="C22" s="8"/>
      <c r="D22" s="8"/>
      <c r="E22" s="8"/>
      <c r="F22" s="8"/>
      <c r="G22" s="8"/>
      <c r="H22" s="8"/>
      <c r="I22" s="9">
        <v>10000</v>
      </c>
    </row>
    <row r="23" spans="2:13" ht="13.5" hidden="1" thickBot="1">
      <c r="B23" s="7" t="s">
        <v>8</v>
      </c>
      <c r="C23" s="8"/>
      <c r="D23" s="8"/>
      <c r="E23" s="8"/>
      <c r="F23" s="8"/>
      <c r="G23" s="8"/>
      <c r="H23" s="8"/>
      <c r="I23" s="9">
        <v>1752.01</v>
      </c>
      <c r="M23" t="s">
        <v>16</v>
      </c>
    </row>
    <row r="24" spans="2:9" ht="13.5" hidden="1" thickBot="1">
      <c r="B24" s="16" t="s">
        <v>9</v>
      </c>
      <c r="C24" s="17"/>
      <c r="D24" s="17"/>
      <c r="E24" s="17"/>
      <c r="F24" s="17"/>
      <c r="G24" s="17" t="s">
        <v>17</v>
      </c>
      <c r="H24" s="17"/>
      <c r="I24" s="18">
        <v>-1752.01</v>
      </c>
    </row>
    <row r="25" spans="2:9" ht="13.5" hidden="1" thickBot="1">
      <c r="B25" s="16" t="s">
        <v>18</v>
      </c>
      <c r="C25" s="17"/>
      <c r="D25" s="17"/>
      <c r="E25" s="17"/>
      <c r="F25" s="17"/>
      <c r="G25" s="17"/>
      <c r="H25" s="17"/>
      <c r="I25" s="18">
        <v>3107.1</v>
      </c>
    </row>
    <row r="26" spans="2:9" ht="13.5" hidden="1" thickBot="1">
      <c r="B26" s="16" t="s">
        <v>11</v>
      </c>
      <c r="C26" s="17"/>
      <c r="D26" s="17"/>
      <c r="E26" s="17"/>
      <c r="F26" s="17"/>
      <c r="G26" s="17"/>
      <c r="H26" s="17"/>
      <c r="I26" s="18">
        <v>278.52</v>
      </c>
    </row>
    <row r="27" spans="2:9" ht="13.5" hidden="1" thickBot="1">
      <c r="B27" s="16" t="s">
        <v>9</v>
      </c>
      <c r="C27" s="17"/>
      <c r="D27" s="17"/>
      <c r="E27" s="17"/>
      <c r="F27" s="17"/>
      <c r="G27" s="17" t="s">
        <v>19</v>
      </c>
      <c r="H27" s="17"/>
      <c r="I27" s="18">
        <v>-278.52</v>
      </c>
    </row>
    <row r="28" spans="2:10" ht="13.5" thickBot="1">
      <c r="B28" s="11"/>
      <c r="C28" s="12"/>
      <c r="D28" s="13" t="s">
        <v>20</v>
      </c>
      <c r="E28" s="13"/>
      <c r="F28" s="13"/>
      <c r="G28" s="13"/>
      <c r="H28" s="13"/>
      <c r="I28" s="14">
        <f>SUM(I21:I27)</f>
        <v>435989.20999999996</v>
      </c>
      <c r="J28" s="15"/>
    </row>
    <row r="29" ht="13.5" thickBot="1"/>
    <row r="30" spans="2:9" ht="13.5" thickBot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3.5" hidden="1" thickBot="1">
      <c r="B31" s="7" t="s">
        <v>4</v>
      </c>
      <c r="C31" s="8"/>
      <c r="D31" s="8"/>
      <c r="E31" s="8"/>
      <c r="F31" s="8"/>
      <c r="G31" s="8"/>
      <c r="H31" s="8"/>
      <c r="I31" s="9">
        <v>281060.98</v>
      </c>
    </row>
    <row r="32" spans="2:9" ht="13.5" hidden="1" thickBot="1">
      <c r="B32" s="7" t="s">
        <v>5</v>
      </c>
      <c r="C32" s="8"/>
      <c r="D32" s="8"/>
      <c r="E32" s="8"/>
      <c r="F32" s="8"/>
      <c r="G32" s="8"/>
      <c r="H32" s="8"/>
      <c r="I32" s="9">
        <v>-3420.14</v>
      </c>
    </row>
    <row r="33" spans="2:9" ht="13.5" hidden="1" thickBot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3.5" hidden="1" thickBot="1">
      <c r="B34" s="7" t="s">
        <v>7</v>
      </c>
      <c r="C34" s="8"/>
      <c r="D34" s="8"/>
      <c r="E34" s="8"/>
      <c r="F34" s="8"/>
      <c r="G34" s="8"/>
      <c r="H34" s="8"/>
      <c r="I34" s="10">
        <f>SUM(I31:I33)</f>
        <v>277640.83999999997</v>
      </c>
    </row>
    <row r="35" spans="2:9" ht="13.5" hidden="1" thickBot="1">
      <c r="B35" s="7" t="s">
        <v>18</v>
      </c>
      <c r="C35" s="8"/>
      <c r="D35" s="8"/>
      <c r="E35" s="8"/>
      <c r="F35" s="8"/>
      <c r="G35" s="8"/>
      <c r="H35" s="8"/>
      <c r="I35" s="9">
        <v>7742.54</v>
      </c>
    </row>
    <row r="36" spans="2:9" ht="13.5" hidden="1" thickBot="1">
      <c r="B36" s="7" t="s">
        <v>11</v>
      </c>
      <c r="C36" s="8"/>
      <c r="D36" s="8"/>
      <c r="E36" s="8"/>
      <c r="F36" s="8"/>
      <c r="G36" s="8"/>
      <c r="H36" s="8"/>
      <c r="I36" s="9">
        <v>1409.89</v>
      </c>
    </row>
    <row r="37" spans="2:10" ht="13.5" thickBot="1">
      <c r="B37" s="11"/>
      <c r="C37" s="12"/>
      <c r="D37" s="13" t="s">
        <v>22</v>
      </c>
      <c r="E37" s="13"/>
      <c r="F37" s="13"/>
      <c r="G37" s="13"/>
      <c r="H37" s="13"/>
      <c r="I37" s="14">
        <f>SUM(I34:I36)</f>
        <v>286793.26999999996</v>
      </c>
      <c r="J37" s="15"/>
    </row>
    <row r="38" ht="13.5" thickBot="1"/>
    <row r="39" spans="2:9" ht="13.5" thickBot="1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3.5" hidden="1" thickBot="1">
      <c r="B40" s="7" t="s">
        <v>4</v>
      </c>
      <c r="C40" s="8"/>
      <c r="D40" s="8"/>
      <c r="E40" s="8"/>
      <c r="F40" s="8"/>
      <c r="G40" s="8"/>
      <c r="H40" s="8"/>
      <c r="I40" s="9">
        <v>385901.45</v>
      </c>
    </row>
    <row r="41" spans="2:9" ht="13.5" hidden="1" thickBot="1">
      <c r="B41" s="7" t="s">
        <v>5</v>
      </c>
      <c r="C41" s="8"/>
      <c r="D41" s="8"/>
      <c r="E41" s="8"/>
      <c r="F41" s="8"/>
      <c r="G41" s="8"/>
      <c r="H41" s="8"/>
      <c r="I41" s="9">
        <v>-3586.33</v>
      </c>
    </row>
    <row r="42" spans="2:9" ht="13.5" hidden="1" thickBot="1">
      <c r="B42" s="7" t="s">
        <v>6</v>
      </c>
      <c r="C42" s="8"/>
      <c r="D42" s="8"/>
      <c r="E42" s="8"/>
      <c r="F42" s="8"/>
      <c r="G42" s="8"/>
      <c r="H42" s="8"/>
      <c r="I42" s="9">
        <v>-32879.1</v>
      </c>
    </row>
    <row r="43" spans="2:9" ht="13.5" hidden="1" thickBot="1">
      <c r="B43" s="7" t="s">
        <v>7</v>
      </c>
      <c r="C43" s="8"/>
      <c r="D43" s="8"/>
      <c r="E43" s="8"/>
      <c r="F43" s="8"/>
      <c r="G43" s="8"/>
      <c r="H43" s="8"/>
      <c r="I43" s="10">
        <f>SUM(I40:I42)</f>
        <v>349436.02</v>
      </c>
    </row>
    <row r="44" spans="2:9" ht="13.5" hidden="1" thickBot="1">
      <c r="B44" s="7" t="s">
        <v>11</v>
      </c>
      <c r="C44" s="8"/>
      <c r="D44" s="8"/>
      <c r="E44" s="8"/>
      <c r="F44" s="8"/>
      <c r="G44" s="8"/>
      <c r="H44" s="8"/>
      <c r="I44" s="9">
        <v>1989.52</v>
      </c>
    </row>
    <row r="45" spans="2:10" ht="13.5" thickBot="1">
      <c r="B45" s="11"/>
      <c r="C45" s="12"/>
      <c r="D45" s="13" t="s">
        <v>24</v>
      </c>
      <c r="E45" s="13"/>
      <c r="F45" s="13"/>
      <c r="G45" s="13"/>
      <c r="H45" s="13"/>
      <c r="I45" s="14">
        <f>SUM(I43:I44)</f>
        <v>351425.54000000004</v>
      </c>
      <c r="J45" s="15"/>
    </row>
    <row r="46" ht="13.5" thickBot="1"/>
    <row r="47" spans="2:10" ht="13.5" thickBot="1">
      <c r="B47" s="19" t="s">
        <v>25</v>
      </c>
      <c r="C47" s="19"/>
      <c r="D47" s="19"/>
      <c r="E47" s="19"/>
      <c r="F47" s="19"/>
      <c r="G47" s="19"/>
      <c r="H47" s="19"/>
      <c r="I47" s="14">
        <f>I15+I28+I37+I45</f>
        <v>2124442.1750000003</v>
      </c>
      <c r="J47" s="15"/>
    </row>
    <row r="49" spans="2:9" ht="12.75">
      <c r="B49" t="s">
        <v>26</v>
      </c>
      <c r="E49" s="20" t="s">
        <v>27</v>
      </c>
      <c r="F49" s="20"/>
      <c r="G49" s="20"/>
      <c r="H49" s="21">
        <v>1610.47</v>
      </c>
      <c r="I49" s="20" t="s">
        <v>28</v>
      </c>
    </row>
    <row r="50" spans="2:9" ht="12.75">
      <c r="B50" t="s">
        <v>26</v>
      </c>
      <c r="E50" s="20" t="s">
        <v>29</v>
      </c>
      <c r="F50" s="20"/>
      <c r="G50" s="20"/>
      <c r="H50" s="21">
        <f>-H49/2</f>
        <v>-805.235</v>
      </c>
      <c r="I50" s="19"/>
    </row>
    <row r="51" spans="2:9" ht="12.75">
      <c r="B51" t="s">
        <v>30</v>
      </c>
      <c r="E51" s="20" t="s">
        <v>31</v>
      </c>
      <c r="F51" s="20"/>
      <c r="G51" s="20"/>
      <c r="H51" s="21">
        <v>1340.37</v>
      </c>
      <c r="I51" s="20" t="s">
        <v>28</v>
      </c>
    </row>
    <row r="52" spans="2:9" ht="12.75">
      <c r="B52" t="s">
        <v>30</v>
      </c>
      <c r="E52" s="20" t="s">
        <v>32</v>
      </c>
      <c r="F52" s="20"/>
      <c r="G52" s="20"/>
      <c r="H52" s="21">
        <v>-1340.37</v>
      </c>
      <c r="I52" s="19"/>
    </row>
    <row r="53" spans="2:9" ht="12.75">
      <c r="B53" t="s">
        <v>33</v>
      </c>
      <c r="E53" s="20" t="s">
        <v>31</v>
      </c>
      <c r="F53" s="22"/>
      <c r="G53" s="22"/>
      <c r="H53" s="21">
        <f>7742.54+704.95</f>
        <v>8447.49</v>
      </c>
      <c r="I53" s="20" t="s">
        <v>28</v>
      </c>
    </row>
    <row r="54" spans="2:9" ht="12.75">
      <c r="B54" t="s">
        <v>34</v>
      </c>
      <c r="E54" s="20" t="s">
        <v>35</v>
      </c>
      <c r="F54" s="22"/>
      <c r="G54" s="22"/>
      <c r="H54" s="21">
        <v>0</v>
      </c>
      <c r="I54" s="19"/>
    </row>
    <row r="55" spans="2:9" ht="12.75">
      <c r="B55" s="23" t="s">
        <v>36</v>
      </c>
      <c r="C55" s="23"/>
      <c r="D55" s="23"/>
      <c r="E55" s="24" t="s">
        <v>37</v>
      </c>
      <c r="F55" s="25"/>
      <c r="G55" s="25"/>
      <c r="H55" s="26">
        <v>5555.75</v>
      </c>
      <c r="I55" s="19"/>
    </row>
    <row r="56" spans="2:9" ht="12.75">
      <c r="B56" s="23" t="s">
        <v>36</v>
      </c>
      <c r="C56" s="23"/>
      <c r="D56" s="23"/>
      <c r="E56" s="24" t="s">
        <v>38</v>
      </c>
      <c r="F56" s="25"/>
      <c r="G56" s="25"/>
      <c r="H56" s="26">
        <v>1448.06</v>
      </c>
      <c r="I56" s="19"/>
    </row>
    <row r="57" spans="2:9" ht="12.75">
      <c r="B57" s="23" t="s">
        <v>36</v>
      </c>
      <c r="C57" s="23"/>
      <c r="D57" s="23"/>
      <c r="E57" s="24" t="s">
        <v>39</v>
      </c>
      <c r="F57" s="24"/>
      <c r="G57" s="24"/>
      <c r="H57" s="26">
        <f>-1087.5/2</f>
        <v>-543.75</v>
      </c>
      <c r="I57" s="25" t="s">
        <v>40</v>
      </c>
    </row>
    <row r="58" spans="2:9" ht="12.75">
      <c r="B58" s="23" t="s">
        <v>36</v>
      </c>
      <c r="C58" s="23"/>
      <c r="D58" s="23"/>
      <c r="E58" s="24" t="s">
        <v>41</v>
      </c>
      <c r="F58" s="25"/>
      <c r="G58" s="25"/>
      <c r="H58" s="26">
        <v>-38.22</v>
      </c>
      <c r="I58" s="25" t="s">
        <v>42</v>
      </c>
    </row>
    <row r="59" spans="2:9" ht="12.75">
      <c r="B59" s="23" t="s">
        <v>36</v>
      </c>
      <c r="C59" s="23"/>
      <c r="D59" s="23"/>
      <c r="E59" s="24" t="s">
        <v>66</v>
      </c>
      <c r="F59" s="25"/>
      <c r="G59" s="25"/>
      <c r="H59" s="26">
        <v>1851.91</v>
      </c>
      <c r="I59" s="24" t="s">
        <v>68</v>
      </c>
    </row>
    <row r="60" spans="2:9" ht="12.75">
      <c r="B60" s="23" t="s">
        <v>36</v>
      </c>
      <c r="C60" s="23"/>
      <c r="D60" s="23"/>
      <c r="E60" s="24" t="s">
        <v>67</v>
      </c>
      <c r="F60" s="25"/>
      <c r="G60" s="25"/>
      <c r="H60" s="26">
        <v>7029.5</v>
      </c>
      <c r="I60" s="24" t="s">
        <v>68</v>
      </c>
    </row>
    <row r="61" spans="2:9" ht="12.75">
      <c r="B61" s="23" t="s">
        <v>36</v>
      </c>
      <c r="C61" s="23"/>
      <c r="D61" s="23"/>
      <c r="E61" s="24" t="s">
        <v>69</v>
      </c>
      <c r="F61" s="24"/>
      <c r="G61" s="24"/>
      <c r="H61" s="26">
        <v>-3232.06</v>
      </c>
      <c r="I61" s="25" t="s">
        <v>40</v>
      </c>
    </row>
    <row r="62" spans="2:9" ht="12.75">
      <c r="B62" s="23" t="s">
        <v>36</v>
      </c>
      <c r="C62" s="23"/>
      <c r="D62" s="23"/>
      <c r="E62" s="24" t="s">
        <v>70</v>
      </c>
      <c r="F62" s="24"/>
      <c r="G62" s="24"/>
      <c r="H62" s="26">
        <v>-693.29</v>
      </c>
      <c r="I62" s="25" t="s">
        <v>42</v>
      </c>
    </row>
    <row r="63" spans="8:9" ht="12.75">
      <c r="H63" s="19"/>
      <c r="I63" s="27">
        <f>SUM(H49:H62)</f>
        <v>20630.625</v>
      </c>
    </row>
    <row r="64" spans="2:9" ht="12.75">
      <c r="B64" s="28" t="s">
        <v>71</v>
      </c>
      <c r="C64" s="29"/>
      <c r="D64" s="28"/>
      <c r="E64" s="28"/>
      <c r="F64" s="28"/>
      <c r="G64" s="28"/>
      <c r="H64" s="20"/>
      <c r="I64" s="30">
        <f>SUM(I47:I63)</f>
        <v>2145072.8000000003</v>
      </c>
    </row>
    <row r="66" spans="2:8" ht="12.75">
      <c r="B66" s="31" t="s">
        <v>44</v>
      </c>
      <c r="C66" s="31"/>
      <c r="D66" s="31"/>
      <c r="E66" s="31"/>
      <c r="F66" s="31"/>
      <c r="G66" s="32"/>
      <c r="H66" s="33"/>
    </row>
    <row r="67" spans="2:7" ht="12.75">
      <c r="B67" t="s">
        <v>72</v>
      </c>
      <c r="G67" s="15"/>
    </row>
    <row r="68" ht="13.5" thickBot="1"/>
    <row r="69" spans="2:9" ht="12.75">
      <c r="B69" s="34" t="s">
        <v>46</v>
      </c>
      <c r="C69" s="35"/>
      <c r="D69" s="5"/>
      <c r="E69" s="5"/>
      <c r="F69" s="5"/>
      <c r="G69" s="36">
        <f>I47</f>
        <v>2124442.1750000003</v>
      </c>
      <c r="H69" s="5"/>
      <c r="I69" s="6"/>
    </row>
    <row r="70" spans="2:9" ht="12.75">
      <c r="B70" s="37" t="s">
        <v>73</v>
      </c>
      <c r="C70" s="38"/>
      <c r="D70" s="39"/>
      <c r="E70" s="40"/>
      <c r="F70" s="40"/>
      <c r="G70" s="41">
        <f>I64</f>
        <v>2145072.8000000003</v>
      </c>
      <c r="H70" s="42"/>
      <c r="I70" s="43"/>
    </row>
    <row r="71" spans="2:9" ht="13.5" thickBot="1">
      <c r="B71" s="44" t="s">
        <v>74</v>
      </c>
      <c r="C71" s="45"/>
      <c r="D71" s="42"/>
      <c r="E71" s="42"/>
      <c r="F71" s="42"/>
      <c r="G71" s="46">
        <f>G69-G70</f>
        <v>-20630.625</v>
      </c>
      <c r="H71" s="42"/>
      <c r="I71" s="43"/>
    </row>
    <row r="72" spans="2:9" ht="13.5" thickBot="1">
      <c r="B72" s="47" t="s">
        <v>49</v>
      </c>
      <c r="C72" s="48"/>
      <c r="D72" s="49"/>
      <c r="E72" s="50"/>
      <c r="F72" s="50"/>
      <c r="G72" s="51">
        <f>G71</f>
        <v>-20630.625</v>
      </c>
      <c r="H72" s="52"/>
      <c r="I72" s="53">
        <f>G72</f>
        <v>-20630.625</v>
      </c>
    </row>
    <row r="73" ht="12.75">
      <c r="I73" s="19"/>
    </row>
    <row r="74" spans="2:9" ht="12.75">
      <c r="B74" s="54" t="s">
        <v>50</v>
      </c>
      <c r="C74" s="1"/>
      <c r="D74" s="1"/>
      <c r="E74" s="1"/>
      <c r="F74" s="1"/>
      <c r="I74" s="27">
        <f>SUM(I64:I73)</f>
        <v>2124442.1750000003</v>
      </c>
    </row>
    <row r="76" spans="2:7" ht="12.75">
      <c r="B76" s="31" t="s">
        <v>51</v>
      </c>
      <c r="C76" s="31"/>
      <c r="D76" s="31"/>
      <c r="E76" s="31"/>
      <c r="F76" s="31"/>
      <c r="G76" s="32"/>
    </row>
    <row r="77" ht="12.75">
      <c r="B77" s="55" t="s">
        <v>79</v>
      </c>
    </row>
    <row r="78" ht="12.75">
      <c r="B78" s="55" t="s">
        <v>80</v>
      </c>
    </row>
    <row r="79" spans="2:7" ht="12.75">
      <c r="B79" s="55" t="s">
        <v>81</v>
      </c>
      <c r="C79" s="55"/>
      <c r="D79" s="55"/>
      <c r="E79" s="55"/>
      <c r="F79" s="55"/>
      <c r="G79" s="55"/>
    </row>
    <row r="80" spans="2:7" ht="12.75">
      <c r="B80" s="55" t="s">
        <v>53</v>
      </c>
      <c r="C80" s="55"/>
      <c r="D80" s="55"/>
      <c r="E80" s="55"/>
      <c r="F80" s="55"/>
      <c r="G80" s="55"/>
    </row>
    <row r="81" spans="2:7" ht="12.75">
      <c r="B81" s="55" t="s">
        <v>82</v>
      </c>
      <c r="C81" s="55"/>
      <c r="D81" s="55"/>
      <c r="E81" s="55"/>
      <c r="F81" s="55"/>
      <c r="G81" s="55"/>
    </row>
    <row r="82" spans="2:7" ht="12.75">
      <c r="B82" s="55" t="s">
        <v>83</v>
      </c>
      <c r="C82" s="55"/>
      <c r="D82" s="55"/>
      <c r="E82" s="55"/>
      <c r="F82" s="55"/>
      <c r="G82" s="55"/>
    </row>
    <row r="83" spans="2:7" ht="12.75">
      <c r="B83" s="55"/>
      <c r="C83" s="55"/>
      <c r="D83" s="55"/>
      <c r="E83" s="55"/>
      <c r="F83" s="55"/>
      <c r="G83" s="55"/>
    </row>
    <row r="84" spans="2:4" ht="12.75">
      <c r="B84" s="56" t="s">
        <v>55</v>
      </c>
      <c r="C84" s="57"/>
      <c r="D84" s="42"/>
    </row>
    <row r="85" spans="2:4" ht="12.75">
      <c r="B85" s="58" t="s">
        <v>56</v>
      </c>
      <c r="C85" s="59"/>
      <c r="D85" s="60">
        <v>256</v>
      </c>
    </row>
    <row r="86" spans="2:4" ht="12.75">
      <c r="B86" s="61" t="s">
        <v>57</v>
      </c>
      <c r="C86" s="62"/>
      <c r="D86" s="63">
        <v>251</v>
      </c>
    </row>
    <row r="87" spans="2:4" ht="13.5" thickBot="1">
      <c r="B87" s="64" t="s">
        <v>58</v>
      </c>
      <c r="C87" s="57"/>
      <c r="D87" s="65">
        <f>(D85+D86)/2</f>
        <v>253.5</v>
      </c>
    </row>
    <row r="88" spans="2:9" ht="12.75">
      <c r="B88" s="55"/>
      <c r="F88" s="66"/>
      <c r="G88" s="67" t="s">
        <v>59</v>
      </c>
      <c r="H88" s="67"/>
      <c r="I88" s="68"/>
    </row>
    <row r="89" spans="2:9" ht="13.5" thickBot="1">
      <c r="B89" s="56" t="s">
        <v>55</v>
      </c>
      <c r="C89" s="57"/>
      <c r="D89" s="42"/>
      <c r="F89" s="69">
        <f>D92-D87</f>
        <v>-17.5</v>
      </c>
      <c r="G89" s="55" t="s">
        <v>77</v>
      </c>
      <c r="H89" s="70"/>
      <c r="I89" s="43"/>
    </row>
    <row r="90" spans="2:9" ht="13.5" thickBot="1">
      <c r="B90" s="58" t="s">
        <v>75</v>
      </c>
      <c r="C90" s="59"/>
      <c r="D90" s="71">
        <v>236</v>
      </c>
      <c r="F90" s="72">
        <f>F89/D87*100</f>
        <v>-6.903353057199212</v>
      </c>
      <c r="G90" s="73" t="s">
        <v>78</v>
      </c>
      <c r="H90" s="74"/>
      <c r="I90" s="53">
        <f>I74*F90/100</f>
        <v>-146657.74383629195</v>
      </c>
    </row>
    <row r="91" spans="2:9" ht="12.75">
      <c r="B91" s="61" t="s">
        <v>76</v>
      </c>
      <c r="C91" s="62"/>
      <c r="D91" s="75">
        <v>236</v>
      </c>
      <c r="E91" s="55"/>
      <c r="F91" s="55"/>
      <c r="G91" s="55"/>
      <c r="H91" s="55"/>
      <c r="I91" s="17"/>
    </row>
    <row r="92" spans="2:9" ht="12.75">
      <c r="B92" s="64" t="s">
        <v>58</v>
      </c>
      <c r="C92" s="57"/>
      <c r="D92" s="76">
        <f>(D90+D91)/2</f>
        <v>236</v>
      </c>
      <c r="E92" s="55"/>
      <c r="F92" s="55"/>
      <c r="G92" s="55"/>
      <c r="H92" s="55"/>
      <c r="I92" s="17"/>
    </row>
    <row r="93" spans="2:9" ht="13.5" thickBot="1">
      <c r="B93" s="70"/>
      <c r="C93" s="42"/>
      <c r="D93" s="77"/>
      <c r="E93" s="55"/>
      <c r="F93" s="55"/>
      <c r="G93" s="55"/>
      <c r="H93" s="55"/>
      <c r="I93" s="17"/>
    </row>
    <row r="94" spans="2:9" ht="13.5" thickBot="1">
      <c r="B94" s="28" t="s">
        <v>84</v>
      </c>
      <c r="C94" s="29"/>
      <c r="D94" s="28"/>
      <c r="E94" s="28"/>
      <c r="F94" s="28"/>
      <c r="G94" s="28"/>
      <c r="H94" s="20"/>
      <c r="I94" s="14">
        <f>SUM(I74:I92)</f>
        <v>1977784.4311637082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75"/>
  <sheetViews>
    <sheetView workbookViewId="0" topLeftCell="A29">
      <selection activeCell="B75" sqref="B75:G75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8.00390625" style="0" customWidth="1"/>
    <col min="9" max="9" width="17.28125" style="0" customWidth="1"/>
  </cols>
  <sheetData>
    <row r="2" spans="2:8" ht="51.75" customHeight="1">
      <c r="B2" s="2" t="s">
        <v>85</v>
      </c>
      <c r="C2" s="2"/>
      <c r="D2" s="2"/>
      <c r="E2" s="2"/>
      <c r="F2" s="2"/>
      <c r="G2" s="2"/>
      <c r="H2" s="2"/>
    </row>
    <row r="4" ht="12.75">
      <c r="I4" s="3" t="s">
        <v>86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>
        <v>1060804.1</v>
      </c>
    </row>
    <row r="8" spans="2:9" ht="12.75" customHeight="1" hidden="1">
      <c r="B8" s="7" t="s">
        <v>5</v>
      </c>
      <c r="C8" s="8"/>
      <c r="D8" s="8"/>
      <c r="E8" s="8"/>
      <c r="F8" s="8"/>
      <c r="G8" s="8"/>
      <c r="H8" s="8"/>
      <c r="I8" s="9">
        <v>-5727.88</v>
      </c>
    </row>
    <row r="9" spans="2:9" ht="12.75" customHeight="1" hidden="1">
      <c r="B9" s="7" t="s">
        <v>6</v>
      </c>
      <c r="C9" s="8"/>
      <c r="D9" s="8"/>
      <c r="E9" s="8"/>
      <c r="F9" s="8"/>
      <c r="G9" s="8"/>
      <c r="H9" s="8"/>
      <c r="I9" s="9">
        <v>-65562.62</v>
      </c>
    </row>
    <row r="10" spans="2:9" ht="12.75" customHeight="1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989513.6000000002</v>
      </c>
    </row>
    <row r="11" spans="2:9" ht="12.75" customHeight="1" hidden="1">
      <c r="B11" s="7" t="s">
        <v>8</v>
      </c>
      <c r="C11" s="8"/>
      <c r="D11" s="8"/>
      <c r="E11" s="8"/>
      <c r="F11" s="8"/>
      <c r="G11" s="8"/>
      <c r="H11" s="8"/>
      <c r="I11" s="9">
        <v>963.62</v>
      </c>
    </row>
    <row r="12" spans="2:9" ht="13.5" customHeight="1" hidden="1">
      <c r="B12" s="7" t="s">
        <v>11</v>
      </c>
      <c r="C12" s="8"/>
      <c r="D12" s="8"/>
      <c r="E12" s="8"/>
      <c r="F12" s="8"/>
      <c r="G12" s="8"/>
      <c r="H12" s="8"/>
      <c r="I12" s="9">
        <v>1342.45</v>
      </c>
    </row>
    <row r="13" spans="2:9" ht="13.5" thickBot="1">
      <c r="B13" s="11"/>
      <c r="C13" s="12"/>
      <c r="D13" s="13" t="s">
        <v>13</v>
      </c>
      <c r="E13" s="13"/>
      <c r="F13" s="13"/>
      <c r="G13" s="13"/>
      <c r="H13" s="13"/>
      <c r="I13" s="14">
        <f>SUM(I10:I12)</f>
        <v>991819.6700000002</v>
      </c>
    </row>
    <row r="14" ht="13.5" thickBot="1"/>
    <row r="15" spans="2:9" ht="13.5" thickBot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367076.63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-663.45</v>
      </c>
    </row>
    <row r="19" spans="2:9" ht="12.75" customHeight="1" hidden="1">
      <c r="B19" s="7" t="s">
        <v>7</v>
      </c>
      <c r="C19" s="8"/>
      <c r="D19" s="8"/>
      <c r="E19" s="8"/>
      <c r="F19" s="8"/>
      <c r="G19" s="8"/>
      <c r="H19" s="8"/>
      <c r="I19" s="10">
        <f>SUM(I16:I18)</f>
        <v>366413.18</v>
      </c>
    </row>
    <row r="20" spans="2:9" ht="13.5" customHeight="1" hidden="1">
      <c r="B20" s="7" t="s">
        <v>15</v>
      </c>
      <c r="C20" s="8"/>
      <c r="D20" s="8"/>
      <c r="E20" s="8"/>
      <c r="F20" s="8"/>
      <c r="G20" s="8"/>
      <c r="H20" s="8"/>
      <c r="I20" s="9">
        <v>10000</v>
      </c>
    </row>
    <row r="21" spans="2:9" ht="13.5" thickBot="1">
      <c r="B21" s="11"/>
      <c r="C21" s="12"/>
      <c r="D21" s="13" t="s">
        <v>20</v>
      </c>
      <c r="E21" s="13"/>
      <c r="F21" s="13"/>
      <c r="G21" s="13"/>
      <c r="H21" s="13"/>
      <c r="I21" s="14">
        <f>SUM(I19:I20)</f>
        <v>376413.18</v>
      </c>
    </row>
    <row r="22" ht="13.5" thickBot="1"/>
    <row r="23" spans="2:9" ht="13.5" thickBot="1">
      <c r="B23" s="4" t="s">
        <v>21</v>
      </c>
      <c r="C23" s="5"/>
      <c r="D23" s="5"/>
      <c r="E23" s="5"/>
      <c r="F23" s="5"/>
      <c r="G23" s="5"/>
      <c r="H23" s="5"/>
      <c r="I23" s="6"/>
    </row>
    <row r="24" spans="2:9" ht="12.75" customHeight="1" hidden="1">
      <c r="B24" s="7" t="s">
        <v>4</v>
      </c>
      <c r="C24" s="8"/>
      <c r="D24" s="8"/>
      <c r="E24" s="8"/>
      <c r="F24" s="8"/>
      <c r="G24" s="8"/>
      <c r="H24" s="8"/>
      <c r="I24" s="9">
        <v>391510.28</v>
      </c>
    </row>
    <row r="25" spans="2:9" ht="12.75" customHeight="1" hidden="1">
      <c r="B25" s="7" t="s">
        <v>5</v>
      </c>
      <c r="C25" s="8"/>
      <c r="D25" s="8"/>
      <c r="E25" s="8"/>
      <c r="F25" s="8"/>
      <c r="G25" s="8"/>
      <c r="H25" s="8"/>
      <c r="I25" s="9">
        <v>-3542.5</v>
      </c>
    </row>
    <row r="26" spans="2:9" ht="12.75" customHeight="1" hidden="1">
      <c r="B26" s="7" t="s">
        <v>6</v>
      </c>
      <c r="C26" s="8"/>
      <c r="D26" s="8"/>
      <c r="E26" s="8"/>
      <c r="F26" s="8"/>
      <c r="G26" s="8"/>
      <c r="H26" s="8"/>
      <c r="I26" s="9">
        <f>-87677.21</f>
        <v>-87677.21</v>
      </c>
    </row>
    <row r="27" spans="2:9" ht="12.75" customHeight="1" hidden="1">
      <c r="B27" s="7" t="s">
        <v>7</v>
      </c>
      <c r="C27" s="8"/>
      <c r="D27" s="8"/>
      <c r="E27" s="8"/>
      <c r="F27" s="8"/>
      <c r="G27" s="8"/>
      <c r="H27" s="8"/>
      <c r="I27" s="10">
        <f>SUM(I24:I26)</f>
        <v>300290.57</v>
      </c>
    </row>
    <row r="28" spans="2:9" ht="13.5" customHeight="1" hidden="1">
      <c r="B28" s="7" t="s">
        <v>87</v>
      </c>
      <c r="C28" s="8"/>
      <c r="D28" s="8"/>
      <c r="E28" s="8"/>
      <c r="F28" s="8"/>
      <c r="G28" s="8"/>
      <c r="H28" s="8"/>
      <c r="I28" s="9">
        <v>-725.18</v>
      </c>
    </row>
    <row r="29" spans="2:9" ht="13.5" thickBot="1">
      <c r="B29" s="11"/>
      <c r="C29" s="12"/>
      <c r="D29" s="13" t="s">
        <v>22</v>
      </c>
      <c r="E29" s="13"/>
      <c r="F29" s="13"/>
      <c r="G29" s="13"/>
      <c r="H29" s="13"/>
      <c r="I29" s="14">
        <f>SUM(I27:I28)</f>
        <v>299565.39</v>
      </c>
    </row>
    <row r="30" ht="13.5" thickBot="1"/>
    <row r="31" spans="2:9" ht="13.5" thickBot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3.5" hidden="1" thickBot="1">
      <c r="B32" s="7" t="s">
        <v>4</v>
      </c>
      <c r="C32" s="8"/>
      <c r="D32" s="8"/>
      <c r="E32" s="8"/>
      <c r="F32" s="8"/>
      <c r="G32" s="8"/>
      <c r="H32" s="8"/>
      <c r="I32" s="9">
        <v>469832.02</v>
      </c>
    </row>
    <row r="33" spans="2:9" ht="13.5" hidden="1" thickBot="1">
      <c r="B33" s="7" t="s">
        <v>5</v>
      </c>
      <c r="C33" s="8"/>
      <c r="D33" s="8"/>
      <c r="E33" s="8"/>
      <c r="F33" s="8"/>
      <c r="G33" s="8"/>
      <c r="H33" s="8"/>
      <c r="I33" s="9">
        <v>-1488.11</v>
      </c>
    </row>
    <row r="34" spans="2:9" ht="13.5" hidden="1" thickBot="1">
      <c r="B34" s="7" t="s">
        <v>6</v>
      </c>
      <c r="C34" s="8"/>
      <c r="D34" s="8"/>
      <c r="E34" s="8"/>
      <c r="F34" s="8"/>
      <c r="G34" s="8"/>
      <c r="H34" s="8"/>
      <c r="I34" s="9">
        <v>0</v>
      </c>
    </row>
    <row r="35" spans="2:9" ht="13.5" hidden="1" thickBot="1">
      <c r="B35" s="7" t="s">
        <v>7</v>
      </c>
      <c r="C35" s="8"/>
      <c r="D35" s="8"/>
      <c r="E35" s="8"/>
      <c r="F35" s="8"/>
      <c r="G35" s="8"/>
      <c r="H35" s="8"/>
      <c r="I35" s="10">
        <f>SUM(I32:I34)</f>
        <v>468343.91000000003</v>
      </c>
    </row>
    <row r="36" spans="2:9" ht="13.5" hidden="1" thickBot="1">
      <c r="B36" s="7" t="s">
        <v>88</v>
      </c>
      <c r="C36" s="8"/>
      <c r="D36" s="8"/>
      <c r="E36" s="8"/>
      <c r="F36" s="8"/>
      <c r="G36" s="8"/>
      <c r="H36" s="8"/>
      <c r="I36" s="9">
        <v>-54166.67</v>
      </c>
    </row>
    <row r="37" spans="2:9" ht="13.5" thickBot="1">
      <c r="B37" s="11"/>
      <c r="C37" s="12"/>
      <c r="D37" s="13" t="s">
        <v>24</v>
      </c>
      <c r="E37" s="13"/>
      <c r="F37" s="13"/>
      <c r="G37" s="13"/>
      <c r="H37" s="13"/>
      <c r="I37" s="14">
        <f>SUM(I35:I36)</f>
        <v>414177.24000000005</v>
      </c>
    </row>
    <row r="38" ht="13.5" thickBot="1"/>
    <row r="39" spans="2:9" ht="13.5" thickBot="1">
      <c r="B39" s="19" t="s">
        <v>25</v>
      </c>
      <c r="C39" s="19"/>
      <c r="D39" s="19"/>
      <c r="E39" s="19"/>
      <c r="F39" s="19"/>
      <c r="G39" s="19"/>
      <c r="I39" s="14">
        <f>I13+I21+I29+I37</f>
        <v>2081975.4800000002</v>
      </c>
    </row>
    <row r="41" spans="2:9" ht="12.75">
      <c r="B41" t="s">
        <v>26</v>
      </c>
      <c r="E41" s="20" t="s">
        <v>27</v>
      </c>
      <c r="F41" s="20"/>
      <c r="G41" s="20"/>
      <c r="H41" s="21">
        <v>2213.19</v>
      </c>
      <c r="I41" s="20" t="s">
        <v>28</v>
      </c>
    </row>
    <row r="42" spans="2:9" ht="12.75">
      <c r="B42" s="23" t="s">
        <v>89</v>
      </c>
      <c r="C42" s="23"/>
      <c r="D42" s="23"/>
      <c r="E42" s="24" t="s">
        <v>38</v>
      </c>
      <c r="F42" s="24"/>
      <c r="G42" s="24"/>
      <c r="H42" s="26">
        <v>0</v>
      </c>
      <c r="I42" s="21"/>
    </row>
    <row r="43" spans="2:9" ht="12.75">
      <c r="B43" s="23" t="s">
        <v>89</v>
      </c>
      <c r="C43" s="23"/>
      <c r="D43" s="23"/>
      <c r="E43" s="24" t="s">
        <v>92</v>
      </c>
      <c r="F43" s="24"/>
      <c r="G43" s="24"/>
      <c r="H43" s="26">
        <v>1365.65</v>
      </c>
      <c r="I43" s="20" t="s">
        <v>68</v>
      </c>
    </row>
    <row r="44" spans="5:9" ht="12.75">
      <c r="E44" s="20"/>
      <c r="F44" s="22"/>
      <c r="G44" s="22"/>
      <c r="I44" s="21">
        <f>H41+H42+H43</f>
        <v>3578.84</v>
      </c>
    </row>
    <row r="45" spans="2:9" ht="12.75">
      <c r="B45" s="28" t="s">
        <v>71</v>
      </c>
      <c r="I45" s="78">
        <f>SUM(I39:I44)</f>
        <v>2085554.3200000003</v>
      </c>
    </row>
    <row r="46" ht="12.75">
      <c r="I46" s="21"/>
    </row>
    <row r="47" spans="2:8" ht="12.75">
      <c r="B47" s="31" t="s">
        <v>44</v>
      </c>
      <c r="C47" s="31"/>
      <c r="D47" s="31"/>
      <c r="E47" s="31"/>
      <c r="F47" s="31"/>
      <c r="G47" s="32"/>
      <c r="H47" s="33"/>
    </row>
    <row r="48" spans="2:7" ht="12.75">
      <c r="B48" t="s">
        <v>72</v>
      </c>
      <c r="G48" s="15"/>
    </row>
    <row r="49" ht="13.5" thickBot="1"/>
    <row r="50" spans="2:9" ht="12.75">
      <c r="B50" s="34" t="s">
        <v>46</v>
      </c>
      <c r="C50" s="35"/>
      <c r="D50" s="5"/>
      <c r="E50" s="5"/>
      <c r="F50" s="5"/>
      <c r="G50" s="36">
        <f>I39</f>
        <v>2081975.4800000002</v>
      </c>
      <c r="H50" s="5"/>
      <c r="I50" s="6"/>
    </row>
    <row r="51" spans="2:9" ht="12.75">
      <c r="B51" s="37" t="s">
        <v>73</v>
      </c>
      <c r="C51" s="38"/>
      <c r="D51" s="39"/>
      <c r="E51" s="40"/>
      <c r="F51" s="40"/>
      <c r="G51" s="41">
        <f>I45</f>
        <v>2085554.3200000003</v>
      </c>
      <c r="H51" s="42"/>
      <c r="I51" s="43"/>
    </row>
    <row r="52" spans="2:9" ht="13.5" thickBot="1">
      <c r="B52" s="44" t="s">
        <v>74</v>
      </c>
      <c r="C52" s="45"/>
      <c r="D52" s="42"/>
      <c r="E52" s="42"/>
      <c r="F52" s="42"/>
      <c r="G52" s="46">
        <f>G50-G51</f>
        <v>-3578.840000000084</v>
      </c>
      <c r="H52" s="42"/>
      <c r="I52" s="43"/>
    </row>
    <row r="53" spans="2:9" ht="13.5" thickBot="1">
      <c r="B53" s="47" t="s">
        <v>49</v>
      </c>
      <c r="C53" s="48"/>
      <c r="D53" s="49"/>
      <c r="E53" s="50"/>
      <c r="F53" s="50"/>
      <c r="G53" s="51">
        <f>G52</f>
        <v>-3578.840000000084</v>
      </c>
      <c r="H53" s="52"/>
      <c r="I53" s="53">
        <f>G53</f>
        <v>-3578.840000000084</v>
      </c>
    </row>
    <row r="54" ht="12.75">
      <c r="I54" s="19"/>
    </row>
    <row r="55" spans="2:9" ht="12.75">
      <c r="B55" s="54" t="s">
        <v>93</v>
      </c>
      <c r="C55" s="1"/>
      <c r="D55" s="1"/>
      <c r="E55" s="1"/>
      <c r="F55" s="1"/>
      <c r="I55" s="27">
        <f>SUM(I45:I54)</f>
        <v>2081975.4800000002</v>
      </c>
    </row>
    <row r="57" spans="2:7" ht="12.75">
      <c r="B57" s="31" t="s">
        <v>51</v>
      </c>
      <c r="C57" s="31"/>
      <c r="D57" s="31"/>
      <c r="E57" s="31"/>
      <c r="F57" s="31"/>
      <c r="G57" s="32"/>
    </row>
    <row r="58" ht="12.75">
      <c r="B58" s="55" t="s">
        <v>79</v>
      </c>
    </row>
    <row r="59" ht="12.75">
      <c r="B59" s="55" t="s">
        <v>80</v>
      </c>
    </row>
    <row r="60" spans="2:7" ht="12.75">
      <c r="B60" s="55" t="s">
        <v>81</v>
      </c>
      <c r="C60" s="55"/>
      <c r="D60" s="55"/>
      <c r="E60" s="55"/>
      <c r="F60" s="55"/>
      <c r="G60" s="55"/>
    </row>
    <row r="61" spans="2:7" ht="12.75">
      <c r="B61" s="55" t="s">
        <v>53</v>
      </c>
      <c r="C61" s="55"/>
      <c r="D61" s="55"/>
      <c r="E61" s="55"/>
      <c r="F61" s="55"/>
      <c r="G61" s="55"/>
    </row>
    <row r="62" spans="2:7" ht="12.75">
      <c r="B62" s="55" t="s">
        <v>82</v>
      </c>
      <c r="C62" s="55"/>
      <c r="D62" s="55"/>
      <c r="E62" s="55"/>
      <c r="F62" s="55"/>
      <c r="G62" s="55"/>
    </row>
    <row r="63" spans="2:7" ht="12.75">
      <c r="B63" s="55" t="s">
        <v>83</v>
      </c>
      <c r="C63" s="55"/>
      <c r="D63" s="55"/>
      <c r="E63" s="55"/>
      <c r="F63" s="55"/>
      <c r="G63" s="55"/>
    </row>
    <row r="64" spans="2:7" ht="12.75">
      <c r="B64" s="55"/>
      <c r="C64" s="55"/>
      <c r="D64" s="55"/>
      <c r="E64" s="55"/>
      <c r="F64" s="55"/>
      <c r="G64" s="55"/>
    </row>
    <row r="65" spans="2:4" ht="12.75">
      <c r="B65" s="79" t="s">
        <v>91</v>
      </c>
      <c r="C65" s="57"/>
      <c r="D65" s="42"/>
    </row>
    <row r="66" spans="2:4" ht="12.75">
      <c r="B66" s="58" t="s">
        <v>56</v>
      </c>
      <c r="C66" s="59"/>
      <c r="D66" s="60">
        <v>98</v>
      </c>
    </row>
    <row r="67" spans="2:4" ht="12.75">
      <c r="B67" s="61" t="s">
        <v>57</v>
      </c>
      <c r="C67" s="62"/>
      <c r="D67" s="63">
        <v>96</v>
      </c>
    </row>
    <row r="68" spans="2:4" ht="13.5" thickBot="1">
      <c r="B68" s="64" t="s">
        <v>58</v>
      </c>
      <c r="C68" s="57"/>
      <c r="D68" s="65">
        <f>(D66+D67)/2</f>
        <v>97</v>
      </c>
    </row>
    <row r="69" spans="2:9" ht="12.75">
      <c r="B69" s="55"/>
      <c r="F69" s="66"/>
      <c r="G69" s="67" t="s">
        <v>59</v>
      </c>
      <c r="H69" s="67"/>
      <c r="I69" s="68"/>
    </row>
    <row r="70" spans="2:9" ht="13.5" thickBot="1">
      <c r="B70" s="56" t="s">
        <v>91</v>
      </c>
      <c r="C70" s="57"/>
      <c r="D70" s="42"/>
      <c r="F70" s="69">
        <f>D73-D68</f>
        <v>-7</v>
      </c>
      <c r="G70" s="55" t="s">
        <v>77</v>
      </c>
      <c r="H70" s="70"/>
      <c r="I70" s="43"/>
    </row>
    <row r="71" spans="2:9" ht="13.5" thickBot="1">
      <c r="B71" s="58" t="s">
        <v>75</v>
      </c>
      <c r="C71" s="59"/>
      <c r="D71" s="71">
        <v>90</v>
      </c>
      <c r="F71" s="72">
        <f>F70/D68*100</f>
        <v>-7.216494845360824</v>
      </c>
      <c r="G71" s="73" t="s">
        <v>78</v>
      </c>
      <c r="H71" s="74"/>
      <c r="I71" s="53">
        <f>I55*F71/100</f>
        <v>-150245.65319587628</v>
      </c>
    </row>
    <row r="72" spans="2:9" ht="12.75">
      <c r="B72" s="61" t="s">
        <v>76</v>
      </c>
      <c r="C72" s="62"/>
      <c r="D72" s="75">
        <f>84+6</f>
        <v>90</v>
      </c>
      <c r="E72" s="55"/>
      <c r="F72" s="55"/>
      <c r="G72" s="55"/>
      <c r="H72" s="55"/>
      <c r="I72" s="17"/>
    </row>
    <row r="73" spans="2:9" ht="12.75">
      <c r="B73" s="64" t="s">
        <v>58</v>
      </c>
      <c r="C73" s="57"/>
      <c r="D73" s="76">
        <f>(D71+D72)/2</f>
        <v>90</v>
      </c>
      <c r="E73" s="55"/>
      <c r="F73" s="55"/>
      <c r="G73" s="55"/>
      <c r="H73" s="55"/>
      <c r="I73" s="17"/>
    </row>
    <row r="74" spans="2:9" ht="13.5" thickBot="1">
      <c r="B74" s="70"/>
      <c r="C74" s="42"/>
      <c r="D74" s="77"/>
      <c r="E74" s="55"/>
      <c r="F74" s="55"/>
      <c r="G74" s="55"/>
      <c r="H74" s="55"/>
      <c r="I74" s="17"/>
    </row>
    <row r="75" spans="2:9" ht="13.5" thickBot="1">
      <c r="B75" s="28" t="s">
        <v>84</v>
      </c>
      <c r="C75" s="29"/>
      <c r="D75" s="28"/>
      <c r="E75" s="28"/>
      <c r="F75" s="28"/>
      <c r="G75" s="28"/>
      <c r="H75" s="20"/>
      <c r="I75" s="14">
        <f>SUM(I55:I73)</f>
        <v>1931729.8268041238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43">
      <selection activeCell="B78" sqref="B78:G78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94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95</v>
      </c>
    </row>
    <row r="4" spans="2:9" ht="12.75">
      <c r="B4" s="4" t="s">
        <v>3</v>
      </c>
      <c r="C4" s="5"/>
      <c r="D4" s="5"/>
      <c r="E4" s="5"/>
      <c r="F4" s="5"/>
      <c r="G4" s="5"/>
      <c r="H4" s="5"/>
      <c r="I4" s="6"/>
    </row>
    <row r="5" spans="2:9" ht="12.75" hidden="1">
      <c r="B5" s="7" t="s">
        <v>4</v>
      </c>
      <c r="C5" s="8"/>
      <c r="D5" s="8"/>
      <c r="E5" s="8"/>
      <c r="F5" s="8"/>
      <c r="G5" s="8"/>
      <c r="H5" s="8"/>
      <c r="I5" s="9">
        <v>69394.74</v>
      </c>
    </row>
    <row r="6" spans="2:9" ht="12.75" hidden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2.75" hidden="1">
      <c r="B7" s="7" t="s">
        <v>6</v>
      </c>
      <c r="C7" s="8"/>
      <c r="D7" s="8"/>
      <c r="E7" s="8"/>
      <c r="F7" s="8"/>
      <c r="G7" s="8"/>
      <c r="H7" s="8"/>
      <c r="I7" s="9">
        <v>-1650.9</v>
      </c>
    </row>
    <row r="8" spans="2:9" ht="13.5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67743.84000000001</v>
      </c>
    </row>
    <row r="9" spans="2:9" ht="12.75">
      <c r="B9" s="87">
        <v>42005</v>
      </c>
      <c r="C9" s="88">
        <v>131</v>
      </c>
      <c r="D9" s="88" t="s">
        <v>96</v>
      </c>
      <c r="E9" s="88"/>
      <c r="F9" s="89">
        <f>I8/(C9+C10)*C9</f>
        <v>51297.35861271677</v>
      </c>
      <c r="G9" s="86"/>
      <c r="H9" s="86"/>
      <c r="I9" s="10"/>
    </row>
    <row r="10" spans="2:9" ht="13.5" thickBot="1">
      <c r="B10" s="90">
        <v>42005</v>
      </c>
      <c r="C10" s="74">
        <v>42</v>
      </c>
      <c r="D10" s="74" t="s">
        <v>97</v>
      </c>
      <c r="E10" s="74"/>
      <c r="F10" s="91">
        <f>I8-F9</f>
        <v>16446.48138728324</v>
      </c>
      <c r="G10" s="86"/>
      <c r="H10" s="86"/>
      <c r="I10" s="10"/>
    </row>
    <row r="11" spans="2:9" ht="13.5" thickBot="1">
      <c r="B11" s="92" t="s">
        <v>98</v>
      </c>
      <c r="C11" s="86"/>
      <c r="D11" s="86"/>
      <c r="E11" s="86"/>
      <c r="F11" s="93"/>
      <c r="G11" s="86"/>
      <c r="H11" s="86"/>
      <c r="I11" s="9">
        <f>-F10</f>
        <v>-16446.48138728324</v>
      </c>
    </row>
    <row r="12" spans="2:9" ht="13.5" thickBot="1">
      <c r="B12" s="11"/>
      <c r="C12" s="12"/>
      <c r="D12" s="13" t="s">
        <v>13</v>
      </c>
      <c r="E12" s="13"/>
      <c r="F12" s="13"/>
      <c r="G12" s="13"/>
      <c r="H12" s="13"/>
      <c r="I12" s="14">
        <f>SUM(I8:I11)</f>
        <v>51297.35861271677</v>
      </c>
    </row>
    <row r="13" ht="13.5" thickBot="1"/>
    <row r="14" spans="2:9" ht="12.75">
      <c r="B14" s="4" t="s">
        <v>14</v>
      </c>
      <c r="C14" s="5"/>
      <c r="D14" s="5"/>
      <c r="E14" s="5"/>
      <c r="F14" s="5"/>
      <c r="G14" s="5"/>
      <c r="H14" s="5"/>
      <c r="I14" s="6"/>
    </row>
    <row r="15" spans="2:9" ht="12.75" hidden="1">
      <c r="B15" s="7" t="s">
        <v>4</v>
      </c>
      <c r="C15" s="8"/>
      <c r="D15" s="8"/>
      <c r="E15" s="8"/>
      <c r="F15" s="8"/>
      <c r="G15" s="8"/>
      <c r="H15" s="8"/>
      <c r="I15" s="9">
        <v>59416</v>
      </c>
    </row>
    <row r="16" spans="2:9" ht="12.75" hidden="1">
      <c r="B16" s="7" t="s">
        <v>5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6</v>
      </c>
      <c r="C17" s="8"/>
      <c r="D17" s="8"/>
      <c r="E17" s="8"/>
      <c r="F17" s="8"/>
      <c r="G17" s="8"/>
      <c r="H17" s="8"/>
      <c r="I17" s="9">
        <v>-111.01</v>
      </c>
    </row>
    <row r="18" spans="2:9" ht="12.75">
      <c r="B18" s="85" t="s">
        <v>7</v>
      </c>
      <c r="C18" s="86"/>
      <c r="D18" s="86"/>
      <c r="E18" s="86"/>
      <c r="F18" s="86"/>
      <c r="G18" s="86"/>
      <c r="H18" s="86"/>
      <c r="I18" s="10">
        <f>SUM(I15:I17)</f>
        <v>59304.99</v>
      </c>
    </row>
    <row r="19" spans="2:9" ht="12.75">
      <c r="B19" s="85" t="s">
        <v>99</v>
      </c>
      <c r="C19" s="86"/>
      <c r="D19" s="86"/>
      <c r="E19" s="86"/>
      <c r="F19" s="86"/>
      <c r="G19" s="86"/>
      <c r="H19" s="86"/>
      <c r="I19" s="9">
        <v>-30000</v>
      </c>
    </row>
    <row r="20" spans="2:9" ht="13.5" thickBot="1">
      <c r="B20" s="85"/>
      <c r="C20" s="86"/>
      <c r="D20" s="86"/>
      <c r="E20" s="86"/>
      <c r="F20" s="86"/>
      <c r="G20" s="86"/>
      <c r="H20" s="86"/>
      <c r="I20" s="10">
        <f>I18+I19</f>
        <v>29304.989999999998</v>
      </c>
    </row>
    <row r="21" spans="2:9" ht="12.75">
      <c r="B21" s="87">
        <v>42005</v>
      </c>
      <c r="C21" s="88">
        <v>40</v>
      </c>
      <c r="D21" s="88" t="s">
        <v>96</v>
      </c>
      <c r="E21" s="88"/>
      <c r="F21" s="89">
        <f>I20/(C21+C22)*C21</f>
        <v>21312.72</v>
      </c>
      <c r="G21" s="86"/>
      <c r="H21" s="86"/>
      <c r="I21" s="43"/>
    </row>
    <row r="22" spans="2:9" ht="13.5" thickBot="1">
      <c r="B22" s="90">
        <v>42005</v>
      </c>
      <c r="C22" s="74">
        <v>15</v>
      </c>
      <c r="D22" s="74" t="s">
        <v>97</v>
      </c>
      <c r="E22" s="74"/>
      <c r="F22" s="91">
        <f>I20-F21</f>
        <v>7992.269999999997</v>
      </c>
      <c r="G22" s="86"/>
      <c r="H22" s="86"/>
      <c r="I22" s="10"/>
    </row>
    <row r="23" spans="2:9" ht="13.5" thickBot="1">
      <c r="B23" s="92" t="s">
        <v>98</v>
      </c>
      <c r="C23" s="86"/>
      <c r="D23" s="86"/>
      <c r="E23" s="86"/>
      <c r="F23" s="93"/>
      <c r="G23" s="86"/>
      <c r="H23" s="86"/>
      <c r="I23" s="9">
        <f>-F22</f>
        <v>-7992.269999999997</v>
      </c>
    </row>
    <row r="24" spans="2:9" ht="13.5" thickBot="1">
      <c r="B24" s="94"/>
      <c r="C24" s="12"/>
      <c r="D24" s="13" t="s">
        <v>20</v>
      </c>
      <c r="E24" s="13"/>
      <c r="F24" s="13"/>
      <c r="G24" s="13"/>
      <c r="H24" s="13"/>
      <c r="I24" s="14">
        <f>SUM(I20:I23)</f>
        <v>21312.72</v>
      </c>
    </row>
    <row r="25" spans="2:9" ht="13.5" thickBot="1">
      <c r="B25" s="86"/>
      <c r="C25" s="8"/>
      <c r="D25" s="95"/>
      <c r="E25" s="95"/>
      <c r="F25" s="95"/>
      <c r="G25" s="95"/>
      <c r="H25" s="95"/>
      <c r="I25" s="96"/>
    </row>
    <row r="26" spans="2:9" ht="12.75">
      <c r="B26" s="4" t="s">
        <v>21</v>
      </c>
      <c r="C26" s="5"/>
      <c r="D26" s="5"/>
      <c r="E26" s="5"/>
      <c r="F26" s="5"/>
      <c r="G26" s="5"/>
      <c r="H26" s="5"/>
      <c r="I26" s="6"/>
    </row>
    <row r="27" spans="2:9" ht="12.75" hidden="1">
      <c r="B27" s="7" t="s">
        <v>4</v>
      </c>
      <c r="C27" s="8"/>
      <c r="D27" s="8"/>
      <c r="E27" s="8"/>
      <c r="F27" s="8"/>
      <c r="G27" s="8"/>
      <c r="H27" s="8"/>
      <c r="I27" s="9">
        <v>57441.21</v>
      </c>
    </row>
    <row r="28" spans="2:9" ht="12.75" hidden="1">
      <c r="B28" s="7" t="s">
        <v>5</v>
      </c>
      <c r="C28" s="8"/>
      <c r="D28" s="8"/>
      <c r="E28" s="8"/>
      <c r="F28" s="8"/>
      <c r="G28" s="8"/>
      <c r="H28" s="8"/>
      <c r="I28" s="9">
        <v>0</v>
      </c>
    </row>
    <row r="29" spans="2:9" ht="12.75" hidden="1">
      <c r="B29" s="7" t="s">
        <v>6</v>
      </c>
      <c r="C29" s="8"/>
      <c r="D29" s="8"/>
      <c r="E29" s="8"/>
      <c r="F29" s="8"/>
      <c r="G29" s="8"/>
      <c r="H29" s="8"/>
      <c r="I29" s="9">
        <v>-432.03</v>
      </c>
    </row>
    <row r="30" spans="2:9" ht="13.5" thickBot="1">
      <c r="B30" s="85" t="s">
        <v>7</v>
      </c>
      <c r="C30" s="86"/>
      <c r="D30" s="86"/>
      <c r="E30" s="86"/>
      <c r="F30" s="86"/>
      <c r="G30" s="86"/>
      <c r="H30" s="86"/>
      <c r="I30" s="10">
        <f>SUM(I27:I29)</f>
        <v>57009.18</v>
      </c>
    </row>
    <row r="31" spans="2:13" ht="12.75">
      <c r="B31" s="87">
        <v>42005</v>
      </c>
      <c r="C31" s="88">
        <v>43</v>
      </c>
      <c r="D31" s="88" t="s">
        <v>96</v>
      </c>
      <c r="E31" s="88"/>
      <c r="F31" s="89">
        <f>I30/(C31+C32+C33)*C31</f>
        <v>37142.34454545454</v>
      </c>
      <c r="G31" s="86"/>
      <c r="H31" s="86"/>
      <c r="I31" s="43"/>
      <c r="M31" t="s">
        <v>16</v>
      </c>
    </row>
    <row r="32" spans="2:9" ht="12.75">
      <c r="B32" s="92">
        <v>42005</v>
      </c>
      <c r="C32" s="86">
        <v>4</v>
      </c>
      <c r="D32" s="86" t="s">
        <v>100</v>
      </c>
      <c r="E32" s="86"/>
      <c r="F32" s="97">
        <f>I30/(C31+C32+C33)*C32</f>
        <v>3455.101818181818</v>
      </c>
      <c r="G32" s="86"/>
      <c r="H32" s="86"/>
      <c r="I32" s="43"/>
    </row>
    <row r="33" spans="2:9" ht="13.5" thickBot="1">
      <c r="B33" s="90">
        <v>42005</v>
      </c>
      <c r="C33" s="74">
        <v>19</v>
      </c>
      <c r="D33" s="74" t="s">
        <v>97</v>
      </c>
      <c r="E33" s="74"/>
      <c r="F33" s="91">
        <f>I30/(C31+C32+C33)*C33</f>
        <v>16411.733636363635</v>
      </c>
      <c r="G33" s="86"/>
      <c r="H33" s="86"/>
      <c r="I33" s="10"/>
    </row>
    <row r="34" spans="2:9" ht="12.75">
      <c r="B34" s="92" t="s">
        <v>101</v>
      </c>
      <c r="C34" s="86"/>
      <c r="D34" s="86"/>
      <c r="E34" s="86"/>
      <c r="F34" s="93"/>
      <c r="G34" s="86"/>
      <c r="H34" s="86"/>
      <c r="I34" s="9">
        <f>-F32</f>
        <v>-3455.101818181818</v>
      </c>
    </row>
    <row r="35" spans="2:9" ht="13.5" thickBot="1">
      <c r="B35" s="92" t="s">
        <v>98</v>
      </c>
      <c r="C35" s="86"/>
      <c r="D35" s="86"/>
      <c r="E35" s="86"/>
      <c r="F35" s="93"/>
      <c r="G35" s="86"/>
      <c r="H35" s="86"/>
      <c r="I35" s="9">
        <f>-F33</f>
        <v>-16411.733636363635</v>
      </c>
    </row>
    <row r="36" spans="2:9" ht="13.5" thickBot="1">
      <c r="B36" s="94"/>
      <c r="C36" s="12"/>
      <c r="D36" s="13" t="s">
        <v>22</v>
      </c>
      <c r="E36" s="13"/>
      <c r="F36" s="13"/>
      <c r="G36" s="13"/>
      <c r="H36" s="13"/>
      <c r="I36" s="14">
        <f>SUM(I30:I35)</f>
        <v>37142.34454545455</v>
      </c>
    </row>
    <row r="37" spans="2:9" s="42" customFormat="1" ht="12.75">
      <c r="B37" s="8"/>
      <c r="C37" s="8"/>
      <c r="D37" s="95"/>
      <c r="E37" s="95"/>
      <c r="F37" s="95"/>
      <c r="G37" s="95"/>
      <c r="H37" s="95"/>
      <c r="I37" s="96"/>
    </row>
    <row r="38" ht="13.5" thickBot="1"/>
    <row r="39" spans="2:9" ht="12.75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2.75" hidden="1">
      <c r="B40" s="7" t="s">
        <v>4</v>
      </c>
      <c r="C40" s="8"/>
      <c r="D40" s="8"/>
      <c r="E40" s="8"/>
      <c r="F40" s="8"/>
      <c r="G40" s="8"/>
      <c r="H40" s="8"/>
      <c r="I40" s="9">
        <v>36987.57</v>
      </c>
    </row>
    <row r="41" spans="2:9" ht="12.75" hidden="1">
      <c r="B41" s="7" t="s">
        <v>5</v>
      </c>
      <c r="C41" s="8"/>
      <c r="D41" s="8"/>
      <c r="E41" s="8"/>
      <c r="F41" s="8"/>
      <c r="G41" s="8"/>
      <c r="H41" s="8"/>
      <c r="I41" s="9">
        <v>0</v>
      </c>
    </row>
    <row r="42" spans="2:9" ht="12.75" hidden="1">
      <c r="B42" s="7" t="s">
        <v>6</v>
      </c>
      <c r="C42" s="8"/>
      <c r="D42" s="8"/>
      <c r="E42" s="8"/>
      <c r="F42" s="8"/>
      <c r="G42" s="8"/>
      <c r="H42" s="8"/>
      <c r="I42" s="9">
        <v>-3180.93</v>
      </c>
    </row>
    <row r="43" spans="2:9" ht="13.5" thickBot="1">
      <c r="B43" s="85" t="s">
        <v>7</v>
      </c>
      <c r="C43" s="86"/>
      <c r="D43" s="86"/>
      <c r="E43" s="86"/>
      <c r="F43" s="86"/>
      <c r="G43" s="86"/>
      <c r="H43" s="86"/>
      <c r="I43" s="10">
        <f>SUM(I40:I42)</f>
        <v>33806.64</v>
      </c>
    </row>
    <row r="44" spans="2:9" ht="13.5" thickBot="1">
      <c r="B44" s="11"/>
      <c r="C44" s="12"/>
      <c r="D44" s="13" t="s">
        <v>24</v>
      </c>
      <c r="E44" s="13"/>
      <c r="F44" s="13"/>
      <c r="G44" s="13"/>
      <c r="H44" s="13"/>
      <c r="I44" s="14">
        <f>I43</f>
        <v>33806.64</v>
      </c>
    </row>
    <row r="45" ht="13.5" thickBot="1"/>
    <row r="46" spans="2:9" ht="13.5" thickBot="1">
      <c r="B46" s="19" t="s">
        <v>25</v>
      </c>
      <c r="C46" s="19"/>
      <c r="D46" s="19"/>
      <c r="E46" s="19"/>
      <c r="F46" s="19"/>
      <c r="G46" s="19"/>
      <c r="H46" s="19"/>
      <c r="I46" s="14">
        <f>I12+I24+I36+I44</f>
        <v>143559.0631581713</v>
      </c>
    </row>
    <row r="47" spans="2:9" ht="12.75">
      <c r="B47" s="19"/>
      <c r="C47" s="19"/>
      <c r="D47" s="19"/>
      <c r="E47" s="19"/>
      <c r="F47" s="19"/>
      <c r="G47" s="19"/>
      <c r="H47" s="19"/>
      <c r="I47" s="96"/>
    </row>
    <row r="48" spans="2:9" ht="12.75">
      <c r="B48" s="28" t="s">
        <v>71</v>
      </c>
      <c r="C48" s="29"/>
      <c r="D48" s="28"/>
      <c r="E48" s="28"/>
      <c r="F48" s="28"/>
      <c r="G48" s="28"/>
      <c r="H48" s="20"/>
      <c r="I48" s="96">
        <f>I46</f>
        <v>143559.0631581713</v>
      </c>
    </row>
    <row r="50" spans="2:8" ht="12.75">
      <c r="B50" s="31" t="s">
        <v>44</v>
      </c>
      <c r="C50" s="31"/>
      <c r="D50" s="31"/>
      <c r="E50" s="31"/>
      <c r="F50" s="31"/>
      <c r="G50" s="32"/>
      <c r="H50" s="33"/>
    </row>
    <row r="51" spans="2:7" ht="12.75">
      <c r="B51" t="s">
        <v>72</v>
      </c>
      <c r="G51" s="15"/>
    </row>
    <row r="52" ht="13.5" thickBot="1"/>
    <row r="53" spans="2:9" ht="12.75">
      <c r="B53" s="34" t="s">
        <v>46</v>
      </c>
      <c r="C53" s="35"/>
      <c r="D53" s="5"/>
      <c r="E53" s="5"/>
      <c r="F53" s="5"/>
      <c r="G53" s="36">
        <f>I46</f>
        <v>143559.0631581713</v>
      </c>
      <c r="H53" s="5"/>
      <c r="I53" s="6"/>
    </row>
    <row r="54" spans="2:9" ht="12.75">
      <c r="B54" s="37" t="s">
        <v>73</v>
      </c>
      <c r="C54" s="38"/>
      <c r="D54" s="39"/>
      <c r="E54" s="40"/>
      <c r="F54" s="40"/>
      <c r="G54" s="41">
        <f>I48</f>
        <v>143559.0631581713</v>
      </c>
      <c r="H54" s="42"/>
      <c r="I54" s="43"/>
    </row>
    <row r="55" spans="2:9" ht="13.5" thickBot="1">
      <c r="B55" s="44" t="s">
        <v>74</v>
      </c>
      <c r="C55" s="45"/>
      <c r="D55" s="42"/>
      <c r="E55" s="42"/>
      <c r="F55" s="42"/>
      <c r="G55" s="46">
        <f>G53-G54</f>
        <v>0</v>
      </c>
      <c r="H55" s="42"/>
      <c r="I55" s="43"/>
    </row>
    <row r="56" spans="2:9" ht="13.5" thickBot="1">
      <c r="B56" s="47" t="s">
        <v>49</v>
      </c>
      <c r="C56" s="48"/>
      <c r="D56" s="49"/>
      <c r="E56" s="50"/>
      <c r="F56" s="50"/>
      <c r="G56" s="51">
        <f>G55</f>
        <v>0</v>
      </c>
      <c r="H56" s="52"/>
      <c r="I56" s="53">
        <f>G56</f>
        <v>0</v>
      </c>
    </row>
    <row r="57" ht="12.75">
      <c r="I57" s="19"/>
    </row>
    <row r="58" spans="2:9" ht="12.75">
      <c r="B58" s="54" t="s">
        <v>50</v>
      </c>
      <c r="C58" s="1"/>
      <c r="D58" s="1"/>
      <c r="E58" s="1"/>
      <c r="F58" s="1"/>
      <c r="I58" s="27">
        <f>SUM(I48:I57)</f>
        <v>143559.0631581713</v>
      </c>
    </row>
    <row r="60" spans="2:7" ht="12.75">
      <c r="B60" s="31" t="s">
        <v>51</v>
      </c>
      <c r="C60" s="31"/>
      <c r="D60" s="31"/>
      <c r="E60" s="31"/>
      <c r="F60" s="31"/>
      <c r="G60" s="32"/>
    </row>
    <row r="61" ht="12.75">
      <c r="B61" s="55" t="s">
        <v>79</v>
      </c>
    </row>
    <row r="62" ht="12.75">
      <c r="B62" s="55" t="s">
        <v>80</v>
      </c>
    </row>
    <row r="63" spans="2:7" ht="12.75">
      <c r="B63" s="55" t="s">
        <v>81</v>
      </c>
      <c r="C63" s="55"/>
      <c r="D63" s="55"/>
      <c r="E63" s="55"/>
      <c r="F63" s="55"/>
      <c r="G63" s="55"/>
    </row>
    <row r="64" spans="2:7" ht="12.75">
      <c r="B64" s="55" t="s">
        <v>53</v>
      </c>
      <c r="C64" s="55"/>
      <c r="D64" s="55"/>
      <c r="E64" s="55"/>
      <c r="F64" s="55"/>
      <c r="G64" s="55"/>
    </row>
    <row r="65" spans="2:7" ht="12.75">
      <c r="B65" s="55" t="s">
        <v>82</v>
      </c>
      <c r="C65" s="55"/>
      <c r="D65" s="55"/>
      <c r="E65" s="55"/>
      <c r="F65" s="55"/>
      <c r="G65" s="55"/>
    </row>
    <row r="66" spans="2:7" ht="12.75">
      <c r="B66" s="55" t="s">
        <v>83</v>
      </c>
      <c r="C66" s="55"/>
      <c r="D66" s="55"/>
      <c r="E66" s="55"/>
      <c r="F66" s="55"/>
      <c r="G66" s="55"/>
    </row>
    <row r="67" spans="2:7" ht="12.75">
      <c r="B67" s="55"/>
      <c r="C67" s="55"/>
      <c r="D67" s="55"/>
      <c r="E67" s="55"/>
      <c r="F67" s="55"/>
      <c r="G67" s="55"/>
    </row>
    <row r="68" spans="2:4" ht="12.75">
      <c r="B68" s="56" t="s">
        <v>55</v>
      </c>
      <c r="C68" s="57"/>
      <c r="D68" s="42"/>
    </row>
    <row r="69" spans="2:4" ht="12.75">
      <c r="B69" s="58" t="s">
        <v>56</v>
      </c>
      <c r="C69" s="59"/>
      <c r="D69" s="60">
        <v>256</v>
      </c>
    </row>
    <row r="70" spans="2:4" ht="12.75">
      <c r="B70" s="61" t="s">
        <v>57</v>
      </c>
      <c r="C70" s="62"/>
      <c r="D70" s="63">
        <v>251</v>
      </c>
    </row>
    <row r="71" spans="2:4" ht="13.5" thickBot="1">
      <c r="B71" s="64" t="s">
        <v>58</v>
      </c>
      <c r="C71" s="57"/>
      <c r="D71" s="65">
        <f>(D69+D70)/2</f>
        <v>253.5</v>
      </c>
    </row>
    <row r="72" spans="2:9" ht="12.75">
      <c r="B72" s="55"/>
      <c r="F72" s="66"/>
      <c r="G72" s="67" t="s">
        <v>59</v>
      </c>
      <c r="H72" s="67"/>
      <c r="I72" s="68"/>
    </row>
    <row r="73" spans="2:9" ht="13.5" thickBot="1">
      <c r="B73" s="56" t="s">
        <v>55</v>
      </c>
      <c r="C73" s="57"/>
      <c r="D73" s="42"/>
      <c r="F73" s="69">
        <f>D76-D71</f>
        <v>-17.5</v>
      </c>
      <c r="G73" s="55" t="s">
        <v>77</v>
      </c>
      <c r="H73" s="70"/>
      <c r="I73" s="43"/>
    </row>
    <row r="74" spans="2:9" ht="13.5" thickBot="1">
      <c r="B74" s="58" t="s">
        <v>75</v>
      </c>
      <c r="C74" s="59"/>
      <c r="D74" s="71">
        <v>236</v>
      </c>
      <c r="F74" s="72">
        <f>F73/D71*100</f>
        <v>-6.903353057199212</v>
      </c>
      <c r="G74" s="73" t="s">
        <v>78</v>
      </c>
      <c r="H74" s="74"/>
      <c r="I74" s="53">
        <f>I58*F74/100</f>
        <v>-9910.388975416166</v>
      </c>
    </row>
    <row r="75" spans="2:9" ht="12.75">
      <c r="B75" s="61" t="s">
        <v>76</v>
      </c>
      <c r="C75" s="62"/>
      <c r="D75" s="75">
        <v>236</v>
      </c>
      <c r="E75" s="55"/>
      <c r="F75" s="55"/>
      <c r="G75" s="55"/>
      <c r="H75" s="55"/>
      <c r="I75" s="17"/>
    </row>
    <row r="76" spans="2:9" ht="12.75">
      <c r="B76" s="64" t="s">
        <v>58</v>
      </c>
      <c r="C76" s="57"/>
      <c r="D76" s="76">
        <f>(D74+D75)/2</f>
        <v>236</v>
      </c>
      <c r="E76" s="55"/>
      <c r="F76" s="55"/>
      <c r="G76" s="55"/>
      <c r="H76" s="55"/>
      <c r="I76" s="17"/>
    </row>
    <row r="77" spans="2:9" ht="13.5" thickBot="1">
      <c r="B77" s="70"/>
      <c r="C77" s="42"/>
      <c r="D77" s="77"/>
      <c r="E77" s="55"/>
      <c r="F77" s="55"/>
      <c r="G77" s="55"/>
      <c r="H77" s="55"/>
      <c r="I77" s="17"/>
    </row>
    <row r="78" spans="2:9" ht="13.5" thickBot="1">
      <c r="B78" s="28" t="s">
        <v>84</v>
      </c>
      <c r="C78" s="29"/>
      <c r="D78" s="28"/>
      <c r="E78" s="28"/>
      <c r="F78" s="28"/>
      <c r="G78" s="28"/>
      <c r="H78" s="20"/>
      <c r="I78" s="14">
        <f>SUM(I58:I76)</f>
        <v>133648.67418275515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78"/>
  <sheetViews>
    <sheetView workbookViewId="0" topLeftCell="A33">
      <selection activeCell="B78" sqref="B78:G78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102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103</v>
      </c>
    </row>
    <row r="4" spans="2:9" ht="12.75">
      <c r="B4" s="4" t="s">
        <v>3</v>
      </c>
      <c r="C4" s="5"/>
      <c r="D4" s="5"/>
      <c r="E4" s="5"/>
      <c r="F4" s="5"/>
      <c r="G4" s="5"/>
      <c r="H4" s="5"/>
      <c r="I4" s="6"/>
    </row>
    <row r="5" spans="2:9" ht="12.75" hidden="1">
      <c r="B5" s="7" t="s">
        <v>4</v>
      </c>
      <c r="C5" s="8"/>
      <c r="D5" s="8"/>
      <c r="E5" s="8"/>
      <c r="F5" s="8"/>
      <c r="G5" s="8"/>
      <c r="H5" s="8"/>
      <c r="I5" s="9">
        <v>69394.74</v>
      </c>
    </row>
    <row r="6" spans="2:9" ht="12.75" hidden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2.75" hidden="1">
      <c r="B7" s="7" t="s">
        <v>6</v>
      </c>
      <c r="C7" s="8"/>
      <c r="D7" s="8"/>
      <c r="E7" s="8"/>
      <c r="F7" s="8"/>
      <c r="G7" s="8"/>
      <c r="H7" s="8"/>
      <c r="I7" s="9">
        <v>-1650.9</v>
      </c>
    </row>
    <row r="8" spans="2:9" ht="13.5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67743.84000000001</v>
      </c>
    </row>
    <row r="9" spans="2:9" ht="12.75">
      <c r="B9" s="87">
        <v>42005</v>
      </c>
      <c r="C9" s="88">
        <v>131</v>
      </c>
      <c r="D9" s="88" t="s">
        <v>96</v>
      </c>
      <c r="E9" s="88"/>
      <c r="F9" s="89">
        <f>I8/(C9+C10)*C9</f>
        <v>51297.35861271677</v>
      </c>
      <c r="G9" s="86"/>
      <c r="H9" s="86"/>
      <c r="I9" s="10"/>
    </row>
    <row r="10" spans="2:9" ht="13.5" thickBot="1">
      <c r="B10" s="90">
        <v>42005</v>
      </c>
      <c r="C10" s="74">
        <v>42</v>
      </c>
      <c r="D10" s="74" t="s">
        <v>97</v>
      </c>
      <c r="E10" s="74"/>
      <c r="F10" s="91">
        <f>I8-F9</f>
        <v>16446.48138728324</v>
      </c>
      <c r="G10" s="86"/>
      <c r="H10" s="86"/>
      <c r="I10" s="10"/>
    </row>
    <row r="11" spans="2:9" ht="13.5" thickBot="1">
      <c r="B11" s="92" t="s">
        <v>104</v>
      </c>
      <c r="C11" s="86"/>
      <c r="D11" s="86"/>
      <c r="E11" s="86"/>
      <c r="F11" s="93"/>
      <c r="G11" s="86"/>
      <c r="H11" s="86"/>
      <c r="I11" s="9">
        <f>-F9</f>
        <v>-51297.35861271677</v>
      </c>
    </row>
    <row r="12" spans="2:9" ht="13.5" thickBot="1">
      <c r="B12" s="11"/>
      <c r="C12" s="12"/>
      <c r="D12" s="13" t="s">
        <v>13</v>
      </c>
      <c r="E12" s="13"/>
      <c r="F12" s="13"/>
      <c r="G12" s="13"/>
      <c r="H12" s="13"/>
      <c r="I12" s="14">
        <f>SUM(I8:I11)</f>
        <v>16446.48138728324</v>
      </c>
    </row>
    <row r="13" ht="13.5" thickBot="1"/>
    <row r="14" spans="2:9" ht="12.75">
      <c r="B14" s="4" t="s">
        <v>14</v>
      </c>
      <c r="C14" s="5"/>
      <c r="D14" s="5"/>
      <c r="E14" s="5"/>
      <c r="F14" s="5"/>
      <c r="G14" s="5"/>
      <c r="H14" s="5"/>
      <c r="I14" s="6"/>
    </row>
    <row r="15" spans="2:9" ht="12.75" hidden="1">
      <c r="B15" s="7" t="s">
        <v>4</v>
      </c>
      <c r="C15" s="8"/>
      <c r="D15" s="8"/>
      <c r="E15" s="8"/>
      <c r="F15" s="8"/>
      <c r="G15" s="8"/>
      <c r="H15" s="8"/>
      <c r="I15" s="9">
        <v>59416</v>
      </c>
    </row>
    <row r="16" spans="2:9" ht="12.75" hidden="1">
      <c r="B16" s="7" t="s">
        <v>5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6</v>
      </c>
      <c r="C17" s="8"/>
      <c r="D17" s="8"/>
      <c r="E17" s="8"/>
      <c r="F17" s="8"/>
      <c r="G17" s="8"/>
      <c r="H17" s="8"/>
      <c r="I17" s="9">
        <v>-111.01</v>
      </c>
    </row>
    <row r="18" spans="2:9" ht="12.75">
      <c r="B18" s="85" t="s">
        <v>7</v>
      </c>
      <c r="C18" s="86"/>
      <c r="D18" s="86"/>
      <c r="E18" s="86"/>
      <c r="F18" s="86"/>
      <c r="G18" s="86"/>
      <c r="H18" s="86"/>
      <c r="I18" s="10">
        <f>SUM(I15:I17)</f>
        <v>59304.99</v>
      </c>
    </row>
    <row r="19" spans="2:9" ht="12.75">
      <c r="B19" s="85" t="s">
        <v>99</v>
      </c>
      <c r="C19" s="86"/>
      <c r="D19" s="86"/>
      <c r="E19" s="86"/>
      <c r="F19" s="86"/>
      <c r="G19" s="86"/>
      <c r="H19" s="86"/>
      <c r="I19" s="9">
        <v>-30000</v>
      </c>
    </row>
    <row r="20" spans="2:9" ht="13.5" thickBot="1">
      <c r="B20" s="85"/>
      <c r="C20" s="86"/>
      <c r="D20" s="86"/>
      <c r="E20" s="86"/>
      <c r="F20" s="86"/>
      <c r="G20" s="86"/>
      <c r="H20" s="86"/>
      <c r="I20" s="10">
        <f>I18+I19</f>
        <v>29304.989999999998</v>
      </c>
    </row>
    <row r="21" spans="2:9" ht="12.75">
      <c r="B21" s="87">
        <v>42005</v>
      </c>
      <c r="C21" s="88">
        <v>40</v>
      </c>
      <c r="D21" s="88" t="s">
        <v>96</v>
      </c>
      <c r="E21" s="88"/>
      <c r="F21" s="89">
        <f>I20/(C21+C22)*C21</f>
        <v>21312.72</v>
      </c>
      <c r="G21" s="86"/>
      <c r="H21" s="86"/>
      <c r="I21" s="43"/>
    </row>
    <row r="22" spans="2:9" ht="13.5" thickBot="1">
      <c r="B22" s="90">
        <v>42005</v>
      </c>
      <c r="C22" s="74">
        <v>15</v>
      </c>
      <c r="D22" s="74" t="s">
        <v>97</v>
      </c>
      <c r="E22" s="74"/>
      <c r="F22" s="91">
        <f>I20-F21</f>
        <v>7992.269999999997</v>
      </c>
      <c r="G22" s="86"/>
      <c r="H22" s="86"/>
      <c r="I22" s="10"/>
    </row>
    <row r="23" spans="2:9" ht="13.5" thickBot="1">
      <c r="B23" s="92" t="s">
        <v>104</v>
      </c>
      <c r="C23" s="86"/>
      <c r="D23" s="86"/>
      <c r="E23" s="86"/>
      <c r="F23" s="93"/>
      <c r="G23" s="86"/>
      <c r="H23" s="86"/>
      <c r="I23" s="9">
        <f>-F21</f>
        <v>-21312.72</v>
      </c>
    </row>
    <row r="24" spans="2:9" ht="13.5" thickBot="1">
      <c r="B24" s="94"/>
      <c r="C24" s="12"/>
      <c r="D24" s="13" t="s">
        <v>20</v>
      </c>
      <c r="E24" s="13"/>
      <c r="F24" s="13"/>
      <c r="G24" s="13"/>
      <c r="H24" s="13"/>
      <c r="I24" s="14">
        <f>SUM(I20:I23)</f>
        <v>7992.269999999997</v>
      </c>
    </row>
    <row r="25" spans="2:9" ht="13.5" thickBot="1">
      <c r="B25" s="86"/>
      <c r="C25" s="8"/>
      <c r="D25" s="95"/>
      <c r="E25" s="95"/>
      <c r="F25" s="95"/>
      <c r="G25" s="95"/>
      <c r="H25" s="95"/>
      <c r="I25" s="96"/>
    </row>
    <row r="26" spans="2:9" ht="12.75">
      <c r="B26" s="4" t="s">
        <v>21</v>
      </c>
      <c r="C26" s="5"/>
      <c r="D26" s="5"/>
      <c r="E26" s="5"/>
      <c r="F26" s="5"/>
      <c r="G26" s="5"/>
      <c r="H26" s="5"/>
      <c r="I26" s="6"/>
    </row>
    <row r="27" spans="2:9" ht="12.75" hidden="1">
      <c r="B27" s="7" t="s">
        <v>4</v>
      </c>
      <c r="C27" s="8"/>
      <c r="D27" s="8"/>
      <c r="E27" s="8"/>
      <c r="F27" s="8"/>
      <c r="G27" s="8"/>
      <c r="H27" s="8"/>
      <c r="I27" s="9">
        <v>57441.21</v>
      </c>
    </row>
    <row r="28" spans="2:9" ht="12.75" hidden="1">
      <c r="B28" s="7" t="s">
        <v>5</v>
      </c>
      <c r="C28" s="8"/>
      <c r="D28" s="8"/>
      <c r="E28" s="8"/>
      <c r="F28" s="8"/>
      <c r="G28" s="8"/>
      <c r="H28" s="8"/>
      <c r="I28" s="9">
        <v>0</v>
      </c>
    </row>
    <row r="29" spans="2:9" ht="12.75" hidden="1">
      <c r="B29" s="7" t="s">
        <v>6</v>
      </c>
      <c r="C29" s="8"/>
      <c r="D29" s="8"/>
      <c r="E29" s="8"/>
      <c r="F29" s="8"/>
      <c r="G29" s="8"/>
      <c r="H29" s="8"/>
      <c r="I29" s="9">
        <v>-432.03</v>
      </c>
    </row>
    <row r="30" spans="2:9" ht="13.5" thickBot="1">
      <c r="B30" s="85" t="s">
        <v>7</v>
      </c>
      <c r="C30" s="86"/>
      <c r="D30" s="86"/>
      <c r="E30" s="86"/>
      <c r="F30" s="86"/>
      <c r="G30" s="86"/>
      <c r="H30" s="86"/>
      <c r="I30" s="10">
        <f>SUM(I27:I29)</f>
        <v>57009.18</v>
      </c>
    </row>
    <row r="31" spans="2:13" ht="12.75">
      <c r="B31" s="87">
        <v>42005</v>
      </c>
      <c r="C31" s="88">
        <v>43</v>
      </c>
      <c r="D31" s="88" t="s">
        <v>96</v>
      </c>
      <c r="E31" s="88"/>
      <c r="F31" s="89">
        <f>I30/(C31+C32+C33)*C31</f>
        <v>37142.34454545454</v>
      </c>
      <c r="G31" s="86"/>
      <c r="H31" s="86"/>
      <c r="I31" s="43"/>
      <c r="M31" t="s">
        <v>16</v>
      </c>
    </row>
    <row r="32" spans="2:9" ht="12.75">
      <c r="B32" s="92">
        <v>42005</v>
      </c>
      <c r="C32" s="86">
        <v>4</v>
      </c>
      <c r="D32" s="86" t="s">
        <v>100</v>
      </c>
      <c r="E32" s="86"/>
      <c r="F32" s="97">
        <f>I30/(C31+C32+C33)*C32</f>
        <v>3455.101818181818</v>
      </c>
      <c r="G32" s="86"/>
      <c r="H32" s="86"/>
      <c r="I32" s="43"/>
    </row>
    <row r="33" spans="2:9" ht="13.5" thickBot="1">
      <c r="B33" s="90">
        <v>42005</v>
      </c>
      <c r="C33" s="74">
        <v>19</v>
      </c>
      <c r="D33" s="74" t="s">
        <v>97</v>
      </c>
      <c r="E33" s="74"/>
      <c r="F33" s="91">
        <f>I30/(C31+C32+C33)*C33</f>
        <v>16411.733636363635</v>
      </c>
      <c r="G33" s="86"/>
      <c r="H33" s="86"/>
      <c r="I33" s="10"/>
    </row>
    <row r="34" spans="2:9" ht="12.75">
      <c r="B34" s="92" t="s">
        <v>101</v>
      </c>
      <c r="C34" s="86"/>
      <c r="D34" s="86"/>
      <c r="E34" s="86"/>
      <c r="F34" s="93"/>
      <c r="G34" s="86"/>
      <c r="H34" s="86"/>
      <c r="I34" s="9">
        <f>-F32</f>
        <v>-3455.101818181818</v>
      </c>
    </row>
    <row r="35" spans="2:9" ht="13.5" thickBot="1">
      <c r="B35" s="92" t="s">
        <v>104</v>
      </c>
      <c r="C35" s="86"/>
      <c r="D35" s="86"/>
      <c r="E35" s="86"/>
      <c r="F35" s="93"/>
      <c r="G35" s="86"/>
      <c r="H35" s="86"/>
      <c r="I35" s="9">
        <f>-F31</f>
        <v>-37142.34454545454</v>
      </c>
    </row>
    <row r="36" spans="2:9" ht="13.5" thickBot="1">
      <c r="B36" s="94"/>
      <c r="C36" s="12"/>
      <c r="D36" s="13" t="s">
        <v>22</v>
      </c>
      <c r="E36" s="13"/>
      <c r="F36" s="13"/>
      <c r="G36" s="13"/>
      <c r="H36" s="13"/>
      <c r="I36" s="14">
        <f>SUM(I30:I35)</f>
        <v>16411.733636363642</v>
      </c>
    </row>
    <row r="37" spans="2:9" s="42" customFormat="1" ht="12.75">
      <c r="B37" s="8"/>
      <c r="C37" s="8"/>
      <c r="D37" s="95"/>
      <c r="E37" s="95"/>
      <c r="F37" s="95"/>
      <c r="G37" s="95"/>
      <c r="H37" s="95"/>
      <c r="I37" s="96"/>
    </row>
    <row r="38" ht="13.5" thickBot="1"/>
    <row r="39" spans="2:9" ht="13.5" thickBot="1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3.5" hidden="1" thickBot="1">
      <c r="B40" s="7" t="s">
        <v>4</v>
      </c>
      <c r="C40" s="8"/>
      <c r="D40" s="8"/>
      <c r="E40" s="8"/>
      <c r="F40" s="8"/>
      <c r="G40" s="8"/>
      <c r="H40" s="8"/>
      <c r="I40" s="9">
        <v>12991.1</v>
      </c>
    </row>
    <row r="41" spans="2:9" ht="13.5" hidden="1" thickBot="1">
      <c r="B41" s="7" t="s">
        <v>5</v>
      </c>
      <c r="C41" s="8"/>
      <c r="D41" s="8"/>
      <c r="E41" s="8"/>
      <c r="F41" s="8"/>
      <c r="G41" s="8"/>
      <c r="H41" s="8"/>
      <c r="I41" s="9">
        <v>0</v>
      </c>
    </row>
    <row r="42" spans="2:9" ht="13.5" hidden="1" thickBot="1">
      <c r="B42" s="7" t="s">
        <v>6</v>
      </c>
      <c r="C42" s="8"/>
      <c r="D42" s="8"/>
      <c r="E42" s="8"/>
      <c r="F42" s="8"/>
      <c r="G42" s="8"/>
      <c r="H42" s="8"/>
      <c r="I42" s="9">
        <v>-7165.18</v>
      </c>
    </row>
    <row r="43" spans="2:9" ht="13.5" hidden="1" thickBot="1">
      <c r="B43" s="85" t="s">
        <v>7</v>
      </c>
      <c r="C43" s="86"/>
      <c r="D43" s="86"/>
      <c r="E43" s="86"/>
      <c r="F43" s="86"/>
      <c r="G43" s="86"/>
      <c r="H43" s="86"/>
      <c r="I43" s="10">
        <f>SUM(I40:I42)</f>
        <v>5825.92</v>
      </c>
    </row>
    <row r="44" spans="2:9" ht="13.5" thickBot="1">
      <c r="B44" s="11"/>
      <c r="C44" s="12"/>
      <c r="D44" s="13" t="s">
        <v>24</v>
      </c>
      <c r="E44" s="13"/>
      <c r="F44" s="13"/>
      <c r="G44" s="13"/>
      <c r="H44" s="13"/>
      <c r="I44" s="14">
        <f>I43</f>
        <v>5825.92</v>
      </c>
    </row>
    <row r="45" ht="13.5" thickBot="1"/>
    <row r="46" spans="2:9" ht="13.5" thickBot="1">
      <c r="B46" s="19" t="s">
        <v>25</v>
      </c>
      <c r="C46" s="19"/>
      <c r="D46" s="19"/>
      <c r="E46" s="19"/>
      <c r="F46" s="19"/>
      <c r="G46" s="19"/>
      <c r="H46" s="19"/>
      <c r="I46" s="14">
        <f>I12+I24+I36+I44</f>
        <v>46676.405023646876</v>
      </c>
    </row>
    <row r="47" spans="2:9" ht="12.75">
      <c r="B47" s="19"/>
      <c r="C47" s="19"/>
      <c r="D47" s="19"/>
      <c r="E47" s="19"/>
      <c r="F47" s="19"/>
      <c r="G47" s="19"/>
      <c r="H47" s="19"/>
      <c r="I47" s="96"/>
    </row>
    <row r="48" spans="2:9" ht="12.75">
      <c r="B48" s="28" t="s">
        <v>71</v>
      </c>
      <c r="C48" s="29"/>
      <c r="D48" s="28"/>
      <c r="E48" s="28"/>
      <c r="F48" s="28"/>
      <c r="G48" s="28"/>
      <c r="H48" s="20"/>
      <c r="I48" s="96">
        <f>I46</f>
        <v>46676.405023646876</v>
      </c>
    </row>
    <row r="50" spans="2:8" ht="12.75">
      <c r="B50" s="31" t="s">
        <v>44</v>
      </c>
      <c r="C50" s="31"/>
      <c r="D50" s="31"/>
      <c r="E50" s="31"/>
      <c r="F50" s="31"/>
      <c r="G50" s="32"/>
      <c r="H50" s="33"/>
    </row>
    <row r="51" spans="2:7" ht="12.75">
      <c r="B51" t="s">
        <v>106</v>
      </c>
      <c r="G51" s="15"/>
    </row>
    <row r="52" ht="13.5" thickBot="1"/>
    <row r="53" spans="2:9" ht="12.75">
      <c r="B53" s="34" t="s">
        <v>46</v>
      </c>
      <c r="C53" s="35"/>
      <c r="D53" s="5"/>
      <c r="E53" s="5"/>
      <c r="F53" s="5"/>
      <c r="G53" s="36">
        <f>I46</f>
        <v>46676.405023646876</v>
      </c>
      <c r="H53" s="5"/>
      <c r="I53" s="6"/>
    </row>
    <row r="54" spans="2:9" ht="12.75">
      <c r="B54" s="37" t="s">
        <v>73</v>
      </c>
      <c r="C54" s="38"/>
      <c r="D54" s="39"/>
      <c r="E54" s="40"/>
      <c r="F54" s="40"/>
      <c r="G54" s="41">
        <f>I48</f>
        <v>46676.405023646876</v>
      </c>
      <c r="H54" s="42"/>
      <c r="I54" s="43"/>
    </row>
    <row r="55" spans="2:9" ht="13.5" thickBot="1">
      <c r="B55" s="44" t="s">
        <v>74</v>
      </c>
      <c r="C55" s="45"/>
      <c r="D55" s="42"/>
      <c r="E55" s="42"/>
      <c r="F55" s="42"/>
      <c r="G55" s="46">
        <f>G53-G54</f>
        <v>0</v>
      </c>
      <c r="H55" s="42"/>
      <c r="I55" s="43"/>
    </row>
    <row r="56" spans="2:9" ht="13.5" thickBot="1">
      <c r="B56" s="47" t="s">
        <v>49</v>
      </c>
      <c r="C56" s="48"/>
      <c r="D56" s="49"/>
      <c r="E56" s="50"/>
      <c r="F56" s="50"/>
      <c r="G56" s="51">
        <f>G55</f>
        <v>0</v>
      </c>
      <c r="H56" s="52"/>
      <c r="I56" s="53">
        <f>G56</f>
        <v>0</v>
      </c>
    </row>
    <row r="57" ht="12.75">
      <c r="I57" s="19"/>
    </row>
    <row r="58" spans="2:9" ht="12.75">
      <c r="B58" s="54" t="s">
        <v>93</v>
      </c>
      <c r="C58" s="1"/>
      <c r="D58" s="1"/>
      <c r="E58" s="1"/>
      <c r="F58" s="1"/>
      <c r="I58" s="27">
        <f>SUM(I48:I57)</f>
        <v>46676.405023646876</v>
      </c>
    </row>
    <row r="60" spans="2:7" ht="12.75">
      <c r="B60" s="31" t="s">
        <v>51</v>
      </c>
      <c r="C60" s="31"/>
      <c r="D60" s="31"/>
      <c r="E60" s="31"/>
      <c r="F60" s="31"/>
      <c r="G60" s="32"/>
    </row>
    <row r="61" ht="12.75">
      <c r="B61" s="55" t="s">
        <v>79</v>
      </c>
    </row>
    <row r="62" ht="12.75">
      <c r="B62" s="55" t="s">
        <v>80</v>
      </c>
    </row>
    <row r="63" spans="2:7" ht="12.75">
      <c r="B63" s="55" t="s">
        <v>81</v>
      </c>
      <c r="C63" s="55"/>
      <c r="D63" s="55"/>
      <c r="E63" s="55"/>
      <c r="F63" s="55"/>
      <c r="G63" s="55"/>
    </row>
    <row r="64" spans="2:7" ht="12.75">
      <c r="B64" s="55" t="s">
        <v>53</v>
      </c>
      <c r="C64" s="55"/>
      <c r="D64" s="55"/>
      <c r="E64" s="55"/>
      <c r="F64" s="55"/>
      <c r="G64" s="55"/>
    </row>
    <row r="65" spans="2:7" ht="12.75">
      <c r="B65" s="55" t="s">
        <v>82</v>
      </c>
      <c r="C65" s="55"/>
      <c r="D65" s="55"/>
      <c r="E65" s="55"/>
      <c r="F65" s="55"/>
      <c r="G65" s="55"/>
    </row>
    <row r="66" spans="2:7" ht="12.75">
      <c r="B66" s="55" t="s">
        <v>83</v>
      </c>
      <c r="C66" s="55"/>
      <c r="D66" s="55"/>
      <c r="E66" s="55"/>
      <c r="F66" s="55"/>
      <c r="G66" s="55"/>
    </row>
    <row r="67" spans="2:7" ht="12.75">
      <c r="B67" s="55"/>
      <c r="C67" s="55"/>
      <c r="D67" s="55"/>
      <c r="E67" s="55"/>
      <c r="F67" s="55"/>
      <c r="G67" s="55"/>
    </row>
    <row r="68" spans="2:4" ht="12.75">
      <c r="B68" s="56" t="s">
        <v>91</v>
      </c>
      <c r="C68" s="57"/>
      <c r="D68" s="42"/>
    </row>
    <row r="69" spans="2:4" ht="12.75">
      <c r="B69" s="58" t="s">
        <v>56</v>
      </c>
      <c r="C69" s="59"/>
      <c r="D69" s="60">
        <v>98</v>
      </c>
    </row>
    <row r="70" spans="2:4" ht="12.75">
      <c r="B70" s="61" t="s">
        <v>57</v>
      </c>
      <c r="C70" s="62"/>
      <c r="D70" s="63">
        <v>96</v>
      </c>
    </row>
    <row r="71" spans="2:4" ht="13.5" thickBot="1">
      <c r="B71" s="64" t="s">
        <v>58</v>
      </c>
      <c r="C71" s="57"/>
      <c r="D71" s="65">
        <f>(D69+D70)/2</f>
        <v>97</v>
      </c>
    </row>
    <row r="72" spans="2:9" ht="12.75">
      <c r="B72" s="55"/>
      <c r="F72" s="66"/>
      <c r="G72" s="67" t="s">
        <v>59</v>
      </c>
      <c r="H72" s="67"/>
      <c r="I72" s="68"/>
    </row>
    <row r="73" spans="2:9" ht="13.5" thickBot="1">
      <c r="B73" s="56" t="s">
        <v>91</v>
      </c>
      <c r="C73" s="57"/>
      <c r="D73" s="42"/>
      <c r="F73" s="69">
        <f>D76-D71</f>
        <v>-7</v>
      </c>
      <c r="G73" s="55" t="s">
        <v>77</v>
      </c>
      <c r="H73" s="70"/>
      <c r="I73" s="43"/>
    </row>
    <row r="74" spans="2:9" ht="13.5" thickBot="1">
      <c r="B74" s="58" t="s">
        <v>75</v>
      </c>
      <c r="C74" s="59"/>
      <c r="D74" s="71">
        <v>90</v>
      </c>
      <c r="F74" s="72">
        <f>F73/D71*100</f>
        <v>-7.216494845360824</v>
      </c>
      <c r="G74" s="73" t="s">
        <v>78</v>
      </c>
      <c r="H74" s="74"/>
      <c r="I74" s="53">
        <f>I58*F74/100</f>
        <v>-3368.4003625312175</v>
      </c>
    </row>
    <row r="75" spans="2:9" ht="12.75">
      <c r="B75" s="61" t="s">
        <v>76</v>
      </c>
      <c r="C75" s="62"/>
      <c r="D75" s="75">
        <f>84+6</f>
        <v>90</v>
      </c>
      <c r="E75" s="55"/>
      <c r="F75" s="55"/>
      <c r="G75" s="55"/>
      <c r="H75" s="55"/>
      <c r="I75" s="17"/>
    </row>
    <row r="76" spans="2:9" ht="12.75">
      <c r="B76" s="64" t="s">
        <v>58</v>
      </c>
      <c r="C76" s="57"/>
      <c r="D76" s="76">
        <f>(D74+D75)/2</f>
        <v>90</v>
      </c>
      <c r="E76" s="55"/>
      <c r="F76" s="55"/>
      <c r="G76" s="55"/>
      <c r="H76" s="55"/>
      <c r="I76" s="17"/>
    </row>
    <row r="77" spans="2:9" ht="13.5" thickBot="1">
      <c r="B77" s="70"/>
      <c r="C77" s="42"/>
      <c r="D77" s="77"/>
      <c r="E77" s="55"/>
      <c r="F77" s="55"/>
      <c r="G77" s="55"/>
      <c r="H77" s="55"/>
      <c r="I77" s="17"/>
    </row>
    <row r="78" spans="2:9" ht="13.5" thickBot="1">
      <c r="B78" s="28" t="s">
        <v>84</v>
      </c>
      <c r="C78" s="29"/>
      <c r="D78" s="28"/>
      <c r="E78" s="28"/>
      <c r="F78" s="28"/>
      <c r="G78" s="28"/>
      <c r="H78" s="20"/>
      <c r="I78" s="14">
        <f>SUM(I58:I76)</f>
        <v>43308.00466111566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3:I76"/>
  <sheetViews>
    <sheetView workbookViewId="0" topLeftCell="A45">
      <selection activeCell="B76" sqref="B76:F76"/>
    </sheetView>
  </sheetViews>
  <sheetFormatPr defaultColWidth="9.140625" defaultRowHeight="12.75"/>
  <cols>
    <col min="7" max="7" width="12.28125" style="0" customWidth="1"/>
    <col min="8" max="8" width="22.57421875" style="0" customWidth="1"/>
    <col min="9" max="9" width="23.7109375" style="0" customWidth="1"/>
  </cols>
  <sheetData>
    <row r="3" spans="2:9" ht="36" customHeight="1">
      <c r="B3" s="83" t="s">
        <v>107</v>
      </c>
      <c r="C3" s="83"/>
      <c r="D3" s="83"/>
      <c r="E3" s="83"/>
      <c r="F3" s="83"/>
      <c r="G3" s="83"/>
      <c r="H3" s="83"/>
      <c r="I3" s="83"/>
    </row>
    <row r="6" ht="12.75">
      <c r="I6" s="84" t="s">
        <v>108</v>
      </c>
    </row>
    <row r="7" ht="13.5" thickBot="1"/>
    <row r="8" spans="2:9" ht="12.75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3.5" thickBot="1">
      <c r="B12" s="85" t="s">
        <v>7</v>
      </c>
      <c r="C12" s="86"/>
      <c r="D12" s="86"/>
      <c r="E12" s="86"/>
      <c r="F12" s="86"/>
      <c r="G12" s="86"/>
      <c r="H12" s="86"/>
      <c r="I12" s="10">
        <f>SUM(I9:I11)</f>
        <v>752455.55</v>
      </c>
    </row>
    <row r="13" spans="2:9" ht="12.75">
      <c r="B13" s="87">
        <v>42005</v>
      </c>
      <c r="C13" s="88">
        <v>131</v>
      </c>
      <c r="D13" s="88" t="s">
        <v>96</v>
      </c>
      <c r="E13" s="88"/>
      <c r="F13" s="89">
        <f>I12/(C13+C14)*C13</f>
        <v>569778.4800578036</v>
      </c>
      <c r="G13" s="86"/>
      <c r="H13" s="86"/>
      <c r="I13" s="10"/>
    </row>
    <row r="14" spans="2:9" ht="13.5" thickBot="1">
      <c r="B14" s="90">
        <v>42005</v>
      </c>
      <c r="C14" s="74">
        <v>42</v>
      </c>
      <c r="D14" s="74" t="s">
        <v>97</v>
      </c>
      <c r="E14" s="74"/>
      <c r="F14" s="91">
        <f>I12-F13</f>
        <v>182677.06994219648</v>
      </c>
      <c r="G14" s="86"/>
      <c r="H14" s="86"/>
      <c r="I14" s="10"/>
    </row>
    <row r="15" spans="2:9" ht="13.5" thickBot="1">
      <c r="B15" s="92" t="s">
        <v>109</v>
      </c>
      <c r="C15" s="86"/>
      <c r="D15" s="86"/>
      <c r="E15" s="86"/>
      <c r="F15" s="93"/>
      <c r="G15" s="86"/>
      <c r="H15" s="86"/>
      <c r="I15" s="9">
        <f>-F14</f>
        <v>-182677.06994219648</v>
      </c>
    </row>
    <row r="16" spans="2:9" ht="13.5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569778.4800578036</v>
      </c>
    </row>
    <row r="17" ht="13.5" thickBot="1"/>
    <row r="18" spans="2:9" ht="12.75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>
      <c r="B22" s="85" t="s">
        <v>7</v>
      </c>
      <c r="C22" s="86"/>
      <c r="D22" s="86"/>
      <c r="E22" s="86"/>
      <c r="F22" s="86"/>
      <c r="G22" s="86"/>
      <c r="H22" s="86"/>
      <c r="I22" s="10">
        <f>SUM(I19:I21)</f>
        <v>328071.24</v>
      </c>
    </row>
    <row r="23" spans="2:9" ht="12.75">
      <c r="B23" s="98" t="s">
        <v>110</v>
      </c>
      <c r="C23" s="99"/>
      <c r="D23" s="99"/>
      <c r="E23" s="99"/>
      <c r="F23" s="99"/>
      <c r="G23" s="99"/>
      <c r="H23" s="99"/>
      <c r="I23" s="18">
        <v>-57.8</v>
      </c>
    </row>
    <row r="24" spans="2:9" ht="13.5" thickBot="1">
      <c r="B24" s="98"/>
      <c r="C24" s="99"/>
      <c r="D24" s="99"/>
      <c r="E24" s="99"/>
      <c r="F24" s="99"/>
      <c r="G24" s="99"/>
      <c r="H24" s="99"/>
      <c r="I24" s="100">
        <f>SUM(I22:I23)</f>
        <v>328013.44</v>
      </c>
    </row>
    <row r="25" spans="2:9" ht="12.75">
      <c r="B25" s="87">
        <v>42005</v>
      </c>
      <c r="C25" s="88">
        <v>40</v>
      </c>
      <c r="D25" s="88" t="s">
        <v>96</v>
      </c>
      <c r="E25" s="88"/>
      <c r="F25" s="89">
        <f>I24/(C25+C26)*C25</f>
        <v>238555.2290909091</v>
      </c>
      <c r="G25" s="86"/>
      <c r="H25" s="86"/>
      <c r="I25" s="43"/>
    </row>
    <row r="26" spans="2:9" ht="13.5" thickBot="1">
      <c r="B26" s="90">
        <v>42005</v>
      </c>
      <c r="C26" s="74">
        <v>15</v>
      </c>
      <c r="D26" s="74" t="s">
        <v>97</v>
      </c>
      <c r="E26" s="74"/>
      <c r="F26" s="91">
        <f>I24-F25</f>
        <v>89458.2109090909</v>
      </c>
      <c r="G26" s="86"/>
      <c r="H26" s="86"/>
      <c r="I26" s="10"/>
    </row>
    <row r="27" spans="2:9" ht="13.5" thickBot="1">
      <c r="B27" s="92" t="s">
        <v>109</v>
      </c>
      <c r="C27" s="86"/>
      <c r="D27" s="86"/>
      <c r="E27" s="86"/>
      <c r="F27" s="93"/>
      <c r="G27" s="86"/>
      <c r="H27" s="86"/>
      <c r="I27" s="9">
        <f>-F26</f>
        <v>-89458.2109090909</v>
      </c>
    </row>
    <row r="28" spans="2:9" ht="13.5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238555.2290909091</v>
      </c>
    </row>
    <row r="29" ht="13.5" thickBot="1"/>
    <row r="30" spans="2:9" ht="13.5" thickBot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3.5" hidden="1" thickBot="1">
      <c r="B31" s="7" t="s">
        <v>4</v>
      </c>
      <c r="C31" s="8"/>
      <c r="D31" s="8"/>
      <c r="E31" s="8"/>
      <c r="F31" s="8"/>
      <c r="G31" s="8"/>
      <c r="H31" s="8"/>
      <c r="I31" s="9">
        <f>116447.92+2620.63</f>
        <v>119068.55</v>
      </c>
    </row>
    <row r="32" spans="2:9" ht="13.5" hidden="1" thickBot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3.5" hidden="1" thickBot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3.5" hidden="1" thickBot="1">
      <c r="B34" s="85" t="s">
        <v>7</v>
      </c>
      <c r="C34" s="86"/>
      <c r="D34" s="86"/>
      <c r="E34" s="86"/>
      <c r="F34" s="86"/>
      <c r="G34" s="86"/>
      <c r="H34" s="86"/>
      <c r="I34" s="10">
        <f>SUM(I31:I33)</f>
        <v>119068.55</v>
      </c>
    </row>
    <row r="35" spans="2:9" ht="13.5" thickBot="1">
      <c r="B35" s="11"/>
      <c r="C35" s="12"/>
      <c r="D35" s="13" t="s">
        <v>22</v>
      </c>
      <c r="E35" s="13"/>
      <c r="F35" s="13"/>
      <c r="G35" s="13"/>
      <c r="H35" s="13"/>
      <c r="I35" s="14">
        <f>I34</f>
        <v>119068.55</v>
      </c>
    </row>
    <row r="36" ht="13.5" thickBot="1"/>
    <row r="37" spans="2:9" ht="13.5" thickBot="1">
      <c r="B37" s="4" t="s">
        <v>23</v>
      </c>
      <c r="C37" s="5"/>
      <c r="D37" s="5"/>
      <c r="E37" s="5"/>
      <c r="F37" s="5"/>
      <c r="G37" s="5"/>
      <c r="H37" s="5"/>
      <c r="I37" s="6"/>
    </row>
    <row r="38" spans="2:9" ht="13.5" hidden="1" thickBot="1">
      <c r="B38" s="7" t="s">
        <v>4</v>
      </c>
      <c r="C38" s="8"/>
      <c r="D38" s="8"/>
      <c r="E38" s="8"/>
      <c r="F38" s="8"/>
      <c r="G38" s="8"/>
      <c r="H38" s="8"/>
      <c r="I38" s="9">
        <v>169351.24</v>
      </c>
    </row>
    <row r="39" spans="2:9" ht="13.5" hidden="1" thickBot="1">
      <c r="B39" s="7" t="s">
        <v>5</v>
      </c>
      <c r="C39" s="8"/>
      <c r="D39" s="8"/>
      <c r="E39" s="8"/>
      <c r="F39" s="8"/>
      <c r="G39" s="8"/>
      <c r="H39" s="8"/>
      <c r="I39" s="9">
        <v>0</v>
      </c>
    </row>
    <row r="40" spans="2:9" ht="13.5" hidden="1" thickBot="1">
      <c r="B40" s="7" t="s">
        <v>6</v>
      </c>
      <c r="C40" s="8"/>
      <c r="D40" s="8"/>
      <c r="E40" s="8"/>
      <c r="F40" s="8"/>
      <c r="G40" s="8"/>
      <c r="H40" s="8"/>
      <c r="I40" s="9">
        <v>-14564.21</v>
      </c>
    </row>
    <row r="41" spans="2:9" ht="13.5" hidden="1" thickBot="1">
      <c r="B41" s="85" t="s">
        <v>7</v>
      </c>
      <c r="C41" s="86"/>
      <c r="D41" s="86"/>
      <c r="E41" s="86"/>
      <c r="F41" s="86"/>
      <c r="G41" s="86"/>
      <c r="H41" s="86"/>
      <c r="I41" s="10">
        <f>SUM(I38:I40)</f>
        <v>154787.03</v>
      </c>
    </row>
    <row r="42" spans="2:9" ht="13.5" thickBot="1">
      <c r="B42" s="11"/>
      <c r="C42" s="12"/>
      <c r="D42" s="13" t="s">
        <v>24</v>
      </c>
      <c r="E42" s="13"/>
      <c r="F42" s="13"/>
      <c r="G42" s="13"/>
      <c r="H42" s="13"/>
      <c r="I42" s="14">
        <f>I41</f>
        <v>154787.03</v>
      </c>
    </row>
    <row r="43" ht="13.5" thickBot="1"/>
    <row r="44" spans="2:9" ht="13.5" thickBot="1">
      <c r="B44" s="19" t="s">
        <v>25</v>
      </c>
      <c r="C44" s="19"/>
      <c r="D44" s="19"/>
      <c r="E44" s="19"/>
      <c r="F44" s="19"/>
      <c r="G44" s="19"/>
      <c r="H44" s="19"/>
      <c r="I44" s="14">
        <f>I16+I28+I35+I42</f>
        <v>1082189.2891487128</v>
      </c>
    </row>
    <row r="46" spans="2:9" ht="12.75">
      <c r="B46" s="28" t="s">
        <v>71</v>
      </c>
      <c r="C46" s="29"/>
      <c r="D46" s="28"/>
      <c r="E46" s="28"/>
      <c r="F46" s="28"/>
      <c r="G46" s="28"/>
      <c r="H46" s="20"/>
      <c r="I46" s="96">
        <f>I44</f>
        <v>1082189.2891487128</v>
      </c>
    </row>
    <row r="48" spans="2:8" ht="12.75">
      <c r="B48" s="31" t="s">
        <v>44</v>
      </c>
      <c r="C48" s="31"/>
      <c r="D48" s="31"/>
      <c r="E48" s="31"/>
      <c r="F48" s="31"/>
      <c r="G48" s="32"/>
      <c r="H48" s="33"/>
    </row>
    <row r="49" spans="2:7" ht="12.75">
      <c r="B49" t="s">
        <v>72</v>
      </c>
      <c r="G49" s="15"/>
    </row>
    <row r="50" ht="13.5" thickBot="1"/>
    <row r="51" spans="2:9" ht="12.75">
      <c r="B51" s="34" t="s">
        <v>46</v>
      </c>
      <c r="C51" s="35"/>
      <c r="D51" s="5"/>
      <c r="E51" s="5"/>
      <c r="F51" s="5"/>
      <c r="G51" s="36">
        <f>I44</f>
        <v>1082189.2891487128</v>
      </c>
      <c r="H51" s="5"/>
      <c r="I51" s="6"/>
    </row>
    <row r="52" spans="2:9" ht="12.75">
      <c r="B52" s="37" t="s">
        <v>73</v>
      </c>
      <c r="C52" s="38"/>
      <c r="D52" s="39"/>
      <c r="E52" s="40"/>
      <c r="F52" s="40"/>
      <c r="G52" s="41">
        <f>I46</f>
        <v>1082189.2891487128</v>
      </c>
      <c r="H52" s="42"/>
      <c r="I52" s="43"/>
    </row>
    <row r="53" spans="2:9" ht="13.5" thickBot="1">
      <c r="B53" s="44" t="s">
        <v>74</v>
      </c>
      <c r="C53" s="45"/>
      <c r="D53" s="42"/>
      <c r="E53" s="42"/>
      <c r="F53" s="42"/>
      <c r="G53" s="46">
        <f>G51-G52</f>
        <v>0</v>
      </c>
      <c r="H53" s="42"/>
      <c r="I53" s="43"/>
    </row>
    <row r="54" spans="2:9" ht="13.5" thickBot="1">
      <c r="B54" s="47" t="s">
        <v>49</v>
      </c>
      <c r="C54" s="48"/>
      <c r="D54" s="49"/>
      <c r="E54" s="50"/>
      <c r="F54" s="50"/>
      <c r="G54" s="51">
        <f>G53</f>
        <v>0</v>
      </c>
      <c r="H54" s="52"/>
      <c r="I54" s="53">
        <f>G54</f>
        <v>0</v>
      </c>
    </row>
    <row r="55" ht="12.75">
      <c r="I55" s="19"/>
    </row>
    <row r="56" spans="2:9" ht="12.75">
      <c r="B56" s="54" t="s">
        <v>111</v>
      </c>
      <c r="C56" s="1"/>
      <c r="D56" s="1"/>
      <c r="E56" s="1"/>
      <c r="F56" s="1"/>
      <c r="I56" s="27">
        <f>SUM(I46:I55)</f>
        <v>1082189.2891487128</v>
      </c>
    </row>
    <row r="58" spans="2:7" ht="12.75">
      <c r="B58" s="31" t="s">
        <v>51</v>
      </c>
      <c r="C58" s="31"/>
      <c r="D58" s="31"/>
      <c r="E58" s="31"/>
      <c r="F58" s="31"/>
      <c r="G58" s="32"/>
    </row>
    <row r="59" ht="12.75">
      <c r="B59" s="55" t="s">
        <v>79</v>
      </c>
    </row>
    <row r="60" ht="12.75">
      <c r="B60" s="55" t="s">
        <v>80</v>
      </c>
    </row>
    <row r="61" spans="2:7" ht="12.75">
      <c r="B61" s="55" t="s">
        <v>81</v>
      </c>
      <c r="C61" s="55"/>
      <c r="D61" s="55"/>
      <c r="E61" s="55"/>
      <c r="F61" s="55"/>
      <c r="G61" s="55"/>
    </row>
    <row r="62" spans="2:7" ht="12.75">
      <c r="B62" s="55" t="s">
        <v>53</v>
      </c>
      <c r="C62" s="55"/>
      <c r="D62" s="55"/>
      <c r="E62" s="55"/>
      <c r="F62" s="55"/>
      <c r="G62" s="55"/>
    </row>
    <row r="63" spans="2:7" ht="12.75">
      <c r="B63" s="55" t="s">
        <v>82</v>
      </c>
      <c r="C63" s="55"/>
      <c r="D63" s="55"/>
      <c r="E63" s="55"/>
      <c r="F63" s="55"/>
      <c r="G63" s="55"/>
    </row>
    <row r="64" spans="2:7" ht="12.75">
      <c r="B64" s="55" t="s">
        <v>83</v>
      </c>
      <c r="C64" s="55"/>
      <c r="D64" s="55"/>
      <c r="E64" s="55"/>
      <c r="F64" s="55"/>
      <c r="G64" s="55"/>
    </row>
    <row r="65" spans="2:7" ht="12.75">
      <c r="B65" s="55"/>
      <c r="C65" s="55"/>
      <c r="D65" s="55"/>
      <c r="E65" s="55"/>
      <c r="F65" s="55"/>
      <c r="G65" s="55"/>
    </row>
    <row r="66" spans="2:4" ht="12.75">
      <c r="B66" s="56" t="s">
        <v>55</v>
      </c>
      <c r="C66" s="57"/>
      <c r="D66" s="42"/>
    </row>
    <row r="67" spans="2:4" ht="12.75">
      <c r="B67" s="58" t="s">
        <v>56</v>
      </c>
      <c r="C67" s="59"/>
      <c r="D67" s="60">
        <v>256</v>
      </c>
    </row>
    <row r="68" spans="2:4" ht="12.75">
      <c r="B68" s="61" t="s">
        <v>57</v>
      </c>
      <c r="C68" s="62"/>
      <c r="D68" s="63">
        <v>251</v>
      </c>
    </row>
    <row r="69" spans="2:4" ht="13.5" thickBot="1">
      <c r="B69" s="64" t="s">
        <v>58</v>
      </c>
      <c r="C69" s="57"/>
      <c r="D69" s="65">
        <f>(D67+D68)/2</f>
        <v>253.5</v>
      </c>
    </row>
    <row r="70" spans="2:9" ht="12.75">
      <c r="B70" s="55"/>
      <c r="F70" s="66"/>
      <c r="G70" s="67" t="s">
        <v>59</v>
      </c>
      <c r="H70" s="67"/>
      <c r="I70" s="68"/>
    </row>
    <row r="71" spans="2:9" ht="13.5" thickBot="1">
      <c r="B71" s="56" t="s">
        <v>55</v>
      </c>
      <c r="C71" s="57"/>
      <c r="D71" s="42"/>
      <c r="F71" s="69">
        <f>D74-D69</f>
        <v>-17.5</v>
      </c>
      <c r="G71" s="55" t="s">
        <v>77</v>
      </c>
      <c r="H71" s="70"/>
      <c r="I71" s="43"/>
    </row>
    <row r="72" spans="2:9" ht="13.5" thickBot="1">
      <c r="B72" s="58" t="s">
        <v>75</v>
      </c>
      <c r="C72" s="59"/>
      <c r="D72" s="71">
        <v>236</v>
      </c>
      <c r="F72" s="72">
        <f>F71/D69*100</f>
        <v>-6.903353057199212</v>
      </c>
      <c r="G72" s="73" t="s">
        <v>78</v>
      </c>
      <c r="H72" s="74"/>
      <c r="I72" s="53">
        <f>I56*F72/100</f>
        <v>-74707.34737713008</v>
      </c>
    </row>
    <row r="73" spans="2:9" ht="12.75">
      <c r="B73" s="61" t="s">
        <v>76</v>
      </c>
      <c r="C73" s="62"/>
      <c r="D73" s="75">
        <v>236</v>
      </c>
      <c r="E73" s="55"/>
      <c r="F73" s="55"/>
      <c r="G73" s="55"/>
      <c r="H73" s="55"/>
      <c r="I73" s="17"/>
    </row>
    <row r="74" spans="2:9" ht="12.75">
      <c r="B74" s="64" t="s">
        <v>58</v>
      </c>
      <c r="C74" s="57"/>
      <c r="D74" s="76">
        <f>(D72+D73)/2</f>
        <v>236</v>
      </c>
      <c r="E74" s="55"/>
      <c r="F74" s="55"/>
      <c r="G74" s="55"/>
      <c r="H74" s="55"/>
      <c r="I74" s="17"/>
    </row>
    <row r="75" spans="2:9" ht="13.5" thickBot="1">
      <c r="B75" s="70"/>
      <c r="C75" s="42"/>
      <c r="D75" s="77"/>
      <c r="E75" s="55"/>
      <c r="F75" s="55"/>
      <c r="G75" s="55"/>
      <c r="H75" s="55"/>
      <c r="I75" s="17"/>
    </row>
    <row r="76" spans="2:9" ht="13.5" thickBot="1">
      <c r="B76" s="28" t="s">
        <v>84</v>
      </c>
      <c r="C76" s="29"/>
      <c r="D76" s="28"/>
      <c r="E76" s="28"/>
      <c r="F76" s="28"/>
      <c r="G76" s="28"/>
      <c r="H76" s="20"/>
      <c r="I76" s="14">
        <f>SUM(I56:I74)</f>
        <v>1007481.9417715827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77"/>
  <sheetViews>
    <sheetView workbookViewId="0" topLeftCell="A28">
      <selection activeCell="A77" sqref="A77"/>
    </sheetView>
  </sheetViews>
  <sheetFormatPr defaultColWidth="9.140625" defaultRowHeight="12.75"/>
  <cols>
    <col min="6" max="6" width="12.28125" style="0" customWidth="1"/>
    <col min="7" max="7" width="23.57421875" style="0" customWidth="1"/>
    <col min="8" max="8" width="23.7109375" style="0" customWidth="1"/>
  </cols>
  <sheetData>
    <row r="3" spans="1:8" ht="36" customHeight="1">
      <c r="A3" s="83" t="s">
        <v>112</v>
      </c>
      <c r="B3" s="83"/>
      <c r="C3" s="83"/>
      <c r="D3" s="83"/>
      <c r="E3" s="83"/>
      <c r="F3" s="83"/>
      <c r="G3" s="83"/>
      <c r="H3" s="83"/>
    </row>
    <row r="6" ht="12.75">
      <c r="H6" s="84" t="s">
        <v>113</v>
      </c>
    </row>
    <row r="7" ht="13.5" thickBot="1"/>
    <row r="8" spans="1:8" ht="12.75">
      <c r="A8" s="4" t="s">
        <v>3</v>
      </c>
      <c r="B8" s="5"/>
      <c r="C8" s="5"/>
      <c r="D8" s="5"/>
      <c r="E8" s="5"/>
      <c r="F8" s="5"/>
      <c r="G8" s="5"/>
      <c r="H8" s="6"/>
    </row>
    <row r="9" spans="1:8" ht="12.75" hidden="1">
      <c r="A9" s="7" t="s">
        <v>4</v>
      </c>
      <c r="B9" s="8"/>
      <c r="C9" s="8"/>
      <c r="D9" s="8"/>
      <c r="E9" s="8"/>
      <c r="F9" s="8"/>
      <c r="G9" s="8"/>
      <c r="H9" s="9">
        <v>786851.88</v>
      </c>
    </row>
    <row r="10" spans="1:8" ht="12.75" hidden="1">
      <c r="A10" s="7" t="s">
        <v>5</v>
      </c>
      <c r="B10" s="8"/>
      <c r="C10" s="8"/>
      <c r="D10" s="8"/>
      <c r="E10" s="8"/>
      <c r="F10" s="8"/>
      <c r="G10" s="8"/>
      <c r="H10" s="9">
        <v>0</v>
      </c>
    </row>
    <row r="11" spans="1:8" ht="12.75" hidden="1">
      <c r="A11" s="7" t="s">
        <v>6</v>
      </c>
      <c r="B11" s="8"/>
      <c r="C11" s="8"/>
      <c r="D11" s="8"/>
      <c r="E11" s="8"/>
      <c r="F11" s="8"/>
      <c r="G11" s="8"/>
      <c r="H11" s="9">
        <v>-34396.33</v>
      </c>
    </row>
    <row r="12" spans="1:8" ht="13.5" thickBot="1">
      <c r="A12" s="85" t="s">
        <v>7</v>
      </c>
      <c r="B12" s="86"/>
      <c r="C12" s="86"/>
      <c r="D12" s="86"/>
      <c r="E12" s="86"/>
      <c r="F12" s="86"/>
      <c r="G12" s="86"/>
      <c r="H12" s="10">
        <f>SUM(H9:H11)</f>
        <v>752455.55</v>
      </c>
    </row>
    <row r="13" spans="1:8" ht="12.75">
      <c r="A13" s="87">
        <v>42005</v>
      </c>
      <c r="B13" s="88">
        <v>131</v>
      </c>
      <c r="C13" s="88" t="s">
        <v>96</v>
      </c>
      <c r="D13" s="88"/>
      <c r="E13" s="89">
        <f>H12/(B13+B14)*B13</f>
        <v>569778.4800578036</v>
      </c>
      <c r="F13" s="86"/>
      <c r="G13" s="86"/>
      <c r="H13" s="10"/>
    </row>
    <row r="14" spans="1:8" ht="13.5" thickBot="1">
      <c r="A14" s="90">
        <v>42005</v>
      </c>
      <c r="B14" s="74">
        <v>42</v>
      </c>
      <c r="C14" s="74" t="s">
        <v>97</v>
      </c>
      <c r="D14" s="74"/>
      <c r="E14" s="91">
        <f>H12-E13</f>
        <v>182677.06994219648</v>
      </c>
      <c r="F14" s="86"/>
      <c r="G14" s="86"/>
      <c r="H14" s="10"/>
    </row>
    <row r="15" spans="1:8" ht="13.5" thickBot="1">
      <c r="A15" s="92" t="s">
        <v>114</v>
      </c>
      <c r="B15" s="86"/>
      <c r="C15" s="86"/>
      <c r="D15" s="86"/>
      <c r="E15" s="93"/>
      <c r="F15" s="86"/>
      <c r="G15" s="86"/>
      <c r="H15" s="9">
        <f>-E13</f>
        <v>-569778.4800578036</v>
      </c>
    </row>
    <row r="16" spans="1:8" ht="13.5" thickBot="1">
      <c r="A16" s="11"/>
      <c r="B16" s="12"/>
      <c r="C16" s="13" t="s">
        <v>13</v>
      </c>
      <c r="D16" s="13"/>
      <c r="E16" s="13"/>
      <c r="F16" s="13"/>
      <c r="G16" s="13"/>
      <c r="H16" s="14">
        <f>SUM(H12:H15)</f>
        <v>182677.06994219648</v>
      </c>
    </row>
    <row r="17" ht="13.5" thickBot="1"/>
    <row r="18" spans="1:8" ht="12.75">
      <c r="A18" s="4" t="s">
        <v>14</v>
      </c>
      <c r="B18" s="5"/>
      <c r="C18" s="5"/>
      <c r="D18" s="5"/>
      <c r="E18" s="5"/>
      <c r="F18" s="5"/>
      <c r="G18" s="5"/>
      <c r="H18" s="6"/>
    </row>
    <row r="19" spans="1:8" ht="12.75" hidden="1">
      <c r="A19" s="7" t="s">
        <v>4</v>
      </c>
      <c r="B19" s="8"/>
      <c r="C19" s="8"/>
      <c r="D19" s="8"/>
      <c r="E19" s="8"/>
      <c r="F19" s="8"/>
      <c r="G19" s="8"/>
      <c r="H19" s="9">
        <v>355664.33</v>
      </c>
    </row>
    <row r="20" spans="1:8" ht="12.75" hidden="1">
      <c r="A20" s="7" t="s">
        <v>5</v>
      </c>
      <c r="B20" s="8"/>
      <c r="C20" s="8"/>
      <c r="D20" s="8"/>
      <c r="E20" s="8"/>
      <c r="F20" s="8"/>
      <c r="G20" s="8"/>
      <c r="H20" s="9">
        <v>0</v>
      </c>
    </row>
    <row r="21" spans="1:8" ht="12.75" hidden="1">
      <c r="A21" s="7" t="s">
        <v>6</v>
      </c>
      <c r="B21" s="8"/>
      <c r="C21" s="8"/>
      <c r="D21" s="8"/>
      <c r="E21" s="8"/>
      <c r="F21" s="8"/>
      <c r="G21" s="8"/>
      <c r="H21" s="9">
        <v>-27593.09</v>
      </c>
    </row>
    <row r="22" spans="1:8" ht="12.75">
      <c r="A22" s="85" t="s">
        <v>7</v>
      </c>
      <c r="B22" s="86"/>
      <c r="C22" s="86"/>
      <c r="D22" s="86"/>
      <c r="E22" s="86"/>
      <c r="F22" s="86"/>
      <c r="G22" s="86"/>
      <c r="H22" s="10">
        <f>SUM(H19:H21)</f>
        <v>328071.24</v>
      </c>
    </row>
    <row r="23" spans="1:8" ht="12.75">
      <c r="A23" s="98" t="s">
        <v>110</v>
      </c>
      <c r="B23" s="99"/>
      <c r="C23" s="99"/>
      <c r="D23" s="99"/>
      <c r="E23" s="99"/>
      <c r="F23" s="99"/>
      <c r="G23" s="99"/>
      <c r="H23" s="18">
        <v>-57.8</v>
      </c>
    </row>
    <row r="24" spans="1:8" ht="13.5" thickBot="1">
      <c r="A24" s="98"/>
      <c r="B24" s="99"/>
      <c r="C24" s="99"/>
      <c r="D24" s="99"/>
      <c r="E24" s="99"/>
      <c r="F24" s="99"/>
      <c r="G24" s="99"/>
      <c r="H24" s="100">
        <f>SUM(H22:H23)</f>
        <v>328013.44</v>
      </c>
    </row>
    <row r="25" spans="1:8" ht="12.75">
      <c r="A25" s="87">
        <v>42005</v>
      </c>
      <c r="B25" s="88">
        <v>40</v>
      </c>
      <c r="C25" s="88" t="s">
        <v>96</v>
      </c>
      <c r="D25" s="88"/>
      <c r="E25" s="89">
        <f>H24/(B25+B26)*B25</f>
        <v>238555.2290909091</v>
      </c>
      <c r="F25" s="86"/>
      <c r="G25" s="86"/>
      <c r="H25" s="43"/>
    </row>
    <row r="26" spans="1:8" ht="13.5" thickBot="1">
      <c r="A26" s="90">
        <v>42005</v>
      </c>
      <c r="B26" s="74">
        <v>15</v>
      </c>
      <c r="C26" s="74" t="s">
        <v>97</v>
      </c>
      <c r="D26" s="74"/>
      <c r="E26" s="91">
        <f>H24-E25</f>
        <v>89458.2109090909</v>
      </c>
      <c r="F26" s="86"/>
      <c r="G26" s="86"/>
      <c r="H26" s="10"/>
    </row>
    <row r="27" spans="1:8" ht="13.5" thickBot="1">
      <c r="A27" s="92" t="s">
        <v>109</v>
      </c>
      <c r="B27" s="86"/>
      <c r="C27" s="86"/>
      <c r="D27" s="86"/>
      <c r="E27" s="93"/>
      <c r="F27" s="86"/>
      <c r="G27" s="86"/>
      <c r="H27" s="9">
        <f>-E25</f>
        <v>-238555.2290909091</v>
      </c>
    </row>
    <row r="28" spans="1:8" ht="13.5" thickBot="1">
      <c r="A28" s="11"/>
      <c r="B28" s="12"/>
      <c r="C28" s="13" t="s">
        <v>20</v>
      </c>
      <c r="D28" s="13"/>
      <c r="E28" s="13"/>
      <c r="F28" s="13"/>
      <c r="G28" s="13"/>
      <c r="H28" s="14">
        <f>SUM(H24:H27)</f>
        <v>89458.2109090909</v>
      </c>
    </row>
    <row r="29" ht="13.5" thickBot="1"/>
    <row r="30" spans="1:8" ht="13.5" thickBot="1">
      <c r="A30" s="4" t="s">
        <v>21</v>
      </c>
      <c r="B30" s="5"/>
      <c r="C30" s="5"/>
      <c r="D30" s="5"/>
      <c r="E30" s="5"/>
      <c r="F30" s="5"/>
      <c r="G30" s="5"/>
      <c r="H30" s="6"/>
    </row>
    <row r="31" spans="1:8" ht="13.5" hidden="1" thickBot="1">
      <c r="A31" s="7" t="s">
        <v>4</v>
      </c>
      <c r="B31" s="8"/>
      <c r="C31" s="8"/>
      <c r="D31" s="8"/>
      <c r="E31" s="8"/>
      <c r="F31" s="8"/>
      <c r="G31" s="8"/>
      <c r="H31" s="9">
        <f>59677.46+1529.66</f>
        <v>61207.12</v>
      </c>
    </row>
    <row r="32" spans="1:8" ht="13.5" hidden="1" thickBot="1">
      <c r="A32" s="7" t="s">
        <v>5</v>
      </c>
      <c r="B32" s="8"/>
      <c r="C32" s="8"/>
      <c r="D32" s="8"/>
      <c r="E32" s="8"/>
      <c r="F32" s="8"/>
      <c r="G32" s="8"/>
      <c r="H32" s="9">
        <v>0</v>
      </c>
    </row>
    <row r="33" spans="1:8" ht="13.5" hidden="1" thickBot="1">
      <c r="A33" s="7" t="s">
        <v>6</v>
      </c>
      <c r="B33" s="8"/>
      <c r="C33" s="8"/>
      <c r="D33" s="8"/>
      <c r="E33" s="8"/>
      <c r="F33" s="8"/>
      <c r="G33" s="8"/>
      <c r="H33" s="9">
        <f>-(13380.36+272.91)</f>
        <v>-13653.27</v>
      </c>
    </row>
    <row r="34" spans="1:8" ht="13.5" hidden="1" thickBot="1">
      <c r="A34" s="85" t="s">
        <v>7</v>
      </c>
      <c r="B34" s="86"/>
      <c r="C34" s="86"/>
      <c r="D34" s="86"/>
      <c r="E34" s="86"/>
      <c r="F34" s="86"/>
      <c r="G34" s="86"/>
      <c r="H34" s="10">
        <f>SUM(H31:H33)</f>
        <v>47553.850000000006</v>
      </c>
    </row>
    <row r="35" spans="1:8" ht="13.5" hidden="1" thickBot="1">
      <c r="A35" s="7" t="s">
        <v>87</v>
      </c>
      <c r="B35" s="86"/>
      <c r="C35" s="86"/>
      <c r="D35" s="86"/>
      <c r="E35" s="86"/>
      <c r="F35" s="86"/>
      <c r="G35" s="86"/>
      <c r="H35" s="9">
        <v>-2272.47</v>
      </c>
    </row>
    <row r="36" spans="1:8" ht="13.5" thickBot="1">
      <c r="A36" s="11"/>
      <c r="B36" s="12"/>
      <c r="C36" s="13" t="s">
        <v>22</v>
      </c>
      <c r="D36" s="13"/>
      <c r="E36" s="13"/>
      <c r="F36" s="13"/>
      <c r="G36" s="13"/>
      <c r="H36" s="14">
        <f>SUM(H34:H35)</f>
        <v>45281.380000000005</v>
      </c>
    </row>
    <row r="37" ht="13.5" thickBot="1"/>
    <row r="38" spans="1:8" ht="13.5" thickBot="1">
      <c r="A38" s="4" t="s">
        <v>23</v>
      </c>
      <c r="B38" s="5"/>
      <c r="C38" s="5"/>
      <c r="D38" s="5"/>
      <c r="E38" s="5"/>
      <c r="F38" s="5"/>
      <c r="G38" s="5"/>
      <c r="H38" s="6"/>
    </row>
    <row r="39" spans="1:8" ht="13.5" hidden="1" thickBot="1">
      <c r="A39" s="7" t="s">
        <v>4</v>
      </c>
      <c r="B39" s="8"/>
      <c r="C39" s="8"/>
      <c r="D39" s="8"/>
      <c r="E39" s="8"/>
      <c r="F39" s="8"/>
      <c r="G39" s="8"/>
      <c r="H39" s="9">
        <v>180065.6</v>
      </c>
    </row>
    <row r="40" spans="1:8" ht="13.5" hidden="1" thickBot="1">
      <c r="A40" s="7" t="s">
        <v>5</v>
      </c>
      <c r="B40" s="8"/>
      <c r="C40" s="8"/>
      <c r="D40" s="8"/>
      <c r="E40" s="8"/>
      <c r="F40" s="8"/>
      <c r="G40" s="8"/>
      <c r="H40" s="9">
        <v>0</v>
      </c>
    </row>
    <row r="41" spans="1:8" ht="13.5" hidden="1" thickBot="1">
      <c r="A41" s="7" t="s">
        <v>6</v>
      </c>
      <c r="B41" s="8"/>
      <c r="C41" s="8"/>
      <c r="D41" s="8"/>
      <c r="E41" s="8"/>
      <c r="F41" s="8"/>
      <c r="G41" s="8"/>
      <c r="H41" s="9">
        <v>-33000</v>
      </c>
    </row>
    <row r="42" spans="1:8" ht="13.5" hidden="1" thickBot="1">
      <c r="A42" s="85" t="s">
        <v>7</v>
      </c>
      <c r="B42" s="86"/>
      <c r="C42" s="86"/>
      <c r="D42" s="86"/>
      <c r="E42" s="86"/>
      <c r="F42" s="86"/>
      <c r="G42" s="86"/>
      <c r="H42" s="10">
        <f>SUM(H39:H41)</f>
        <v>147065.6</v>
      </c>
    </row>
    <row r="43" spans="1:8" ht="13.5" thickBot="1">
      <c r="A43" s="11"/>
      <c r="B43" s="12"/>
      <c r="C43" s="13" t="s">
        <v>24</v>
      </c>
      <c r="D43" s="13"/>
      <c r="E43" s="13"/>
      <c r="F43" s="13"/>
      <c r="G43" s="13"/>
      <c r="H43" s="14">
        <f>H42</f>
        <v>147065.6</v>
      </c>
    </row>
    <row r="44" ht="13.5" thickBot="1"/>
    <row r="45" spans="1:8" ht="13.5" thickBot="1">
      <c r="A45" s="19" t="s">
        <v>25</v>
      </c>
      <c r="B45" s="19"/>
      <c r="C45" s="19"/>
      <c r="D45" s="19"/>
      <c r="E45" s="19"/>
      <c r="F45" s="19"/>
      <c r="G45" s="19"/>
      <c r="H45" s="14">
        <f>H16+H28+H36+H43</f>
        <v>464482.2608512874</v>
      </c>
    </row>
    <row r="47" spans="1:8" ht="12.75">
      <c r="A47" s="28" t="s">
        <v>71</v>
      </c>
      <c r="B47" s="29"/>
      <c r="C47" s="28"/>
      <c r="D47" s="28"/>
      <c r="E47" s="28"/>
      <c r="F47" s="28"/>
      <c r="G47" s="20"/>
      <c r="H47" s="96">
        <f>H45</f>
        <v>464482.2608512874</v>
      </c>
    </row>
    <row r="49" spans="1:7" ht="12.75">
      <c r="A49" s="31" t="s">
        <v>44</v>
      </c>
      <c r="B49" s="31"/>
      <c r="C49" s="31"/>
      <c r="D49" s="31"/>
      <c r="E49" s="31"/>
      <c r="F49" s="32"/>
      <c r="G49" s="33"/>
    </row>
    <row r="50" spans="1:6" ht="12.75">
      <c r="A50" t="s">
        <v>72</v>
      </c>
      <c r="F50" s="15"/>
    </row>
    <row r="51" ht="13.5" thickBot="1"/>
    <row r="52" spans="1:8" ht="12.75">
      <c r="A52" s="34" t="s">
        <v>46</v>
      </c>
      <c r="B52" s="35"/>
      <c r="C52" s="5"/>
      <c r="D52" s="5"/>
      <c r="E52" s="5"/>
      <c r="F52" s="36">
        <f>H45</f>
        <v>464482.2608512874</v>
      </c>
      <c r="G52" s="5"/>
      <c r="H52" s="6"/>
    </row>
    <row r="53" spans="1:8" ht="12.75">
      <c r="A53" s="37" t="s">
        <v>73</v>
      </c>
      <c r="B53" s="38"/>
      <c r="C53" s="39"/>
      <c r="D53" s="40"/>
      <c r="E53" s="40"/>
      <c r="F53" s="41">
        <f>H47</f>
        <v>464482.2608512874</v>
      </c>
      <c r="G53" s="42"/>
      <c r="H53" s="43"/>
    </row>
    <row r="54" spans="1:8" ht="13.5" thickBot="1">
      <c r="A54" s="44" t="s">
        <v>74</v>
      </c>
      <c r="B54" s="45"/>
      <c r="C54" s="42"/>
      <c r="D54" s="42"/>
      <c r="E54" s="42"/>
      <c r="F54" s="46">
        <f>F52-F53</f>
        <v>0</v>
      </c>
      <c r="G54" s="42"/>
      <c r="H54" s="43"/>
    </row>
    <row r="55" spans="1:8" ht="13.5" thickBot="1">
      <c r="A55" s="47" t="s">
        <v>49</v>
      </c>
      <c r="B55" s="48"/>
      <c r="C55" s="49"/>
      <c r="D55" s="50"/>
      <c r="E55" s="50"/>
      <c r="F55" s="51">
        <f>F54</f>
        <v>0</v>
      </c>
      <c r="G55" s="52"/>
      <c r="H55" s="53">
        <f>F55</f>
        <v>0</v>
      </c>
    </row>
    <row r="56" ht="12.75">
      <c r="H56" s="19"/>
    </row>
    <row r="57" spans="1:8" ht="12.75">
      <c r="A57" s="54" t="s">
        <v>111</v>
      </c>
      <c r="B57" s="1"/>
      <c r="C57" s="1"/>
      <c r="D57" s="1"/>
      <c r="E57" s="1"/>
      <c r="H57" s="27">
        <f>SUM(H47:H56)</f>
        <v>464482.2608512874</v>
      </c>
    </row>
    <row r="59" spans="1:6" ht="12.75">
      <c r="A59" s="31" t="s">
        <v>51</v>
      </c>
      <c r="B59" s="31"/>
      <c r="C59" s="31"/>
      <c r="D59" s="31"/>
      <c r="E59" s="31"/>
      <c r="F59" s="32"/>
    </row>
    <row r="60" ht="12.75">
      <c r="A60" s="55" t="s">
        <v>79</v>
      </c>
    </row>
    <row r="61" ht="12.75">
      <c r="A61" s="55" t="s">
        <v>80</v>
      </c>
    </row>
    <row r="62" spans="1:6" ht="12.75">
      <c r="A62" s="55" t="s">
        <v>81</v>
      </c>
      <c r="B62" s="55"/>
      <c r="C62" s="55"/>
      <c r="D62" s="55"/>
      <c r="E62" s="55"/>
      <c r="F62" s="55"/>
    </row>
    <row r="63" spans="1:6" ht="12.75">
      <c r="A63" s="55" t="s">
        <v>53</v>
      </c>
      <c r="B63" s="55"/>
      <c r="C63" s="55"/>
      <c r="D63" s="55"/>
      <c r="E63" s="55"/>
      <c r="F63" s="55"/>
    </row>
    <row r="64" spans="1:6" ht="12.75">
      <c r="A64" s="55" t="s">
        <v>82</v>
      </c>
      <c r="B64" s="55"/>
      <c r="C64" s="55"/>
      <c r="D64" s="55"/>
      <c r="E64" s="55"/>
      <c r="F64" s="55"/>
    </row>
    <row r="65" spans="1:6" ht="12.75">
      <c r="A65" s="55" t="s">
        <v>83</v>
      </c>
      <c r="B65" s="55"/>
      <c r="C65" s="55"/>
      <c r="D65" s="55"/>
      <c r="E65" s="55"/>
      <c r="F65" s="55"/>
    </row>
    <row r="66" spans="1:6" ht="12.75">
      <c r="A66" s="55"/>
      <c r="B66" s="55"/>
      <c r="C66" s="55"/>
      <c r="D66" s="55"/>
      <c r="E66" s="55"/>
      <c r="F66" s="55"/>
    </row>
    <row r="67" spans="1:3" ht="12.75">
      <c r="A67" s="56" t="s">
        <v>91</v>
      </c>
      <c r="B67" s="57"/>
      <c r="C67" s="42"/>
    </row>
    <row r="68" spans="1:3" ht="12.75">
      <c r="A68" s="58" t="s">
        <v>56</v>
      </c>
      <c r="B68" s="59"/>
      <c r="C68" s="60">
        <v>98</v>
      </c>
    </row>
    <row r="69" spans="1:3" ht="12.75">
      <c r="A69" s="61" t="s">
        <v>57</v>
      </c>
      <c r="B69" s="62"/>
      <c r="C69" s="63">
        <v>96</v>
      </c>
    </row>
    <row r="70" spans="1:3" ht="13.5" thickBot="1">
      <c r="A70" s="64" t="s">
        <v>58</v>
      </c>
      <c r="B70" s="57"/>
      <c r="C70" s="65">
        <f>(C68+C69)/2</f>
        <v>97</v>
      </c>
    </row>
    <row r="71" spans="1:8" ht="12.75">
      <c r="A71" s="55"/>
      <c r="E71" s="66"/>
      <c r="F71" s="67" t="s">
        <v>59</v>
      </c>
      <c r="G71" s="67"/>
      <c r="H71" s="68"/>
    </row>
    <row r="72" spans="1:8" ht="13.5" thickBot="1">
      <c r="A72" s="56" t="s">
        <v>91</v>
      </c>
      <c r="B72" s="57"/>
      <c r="C72" s="42"/>
      <c r="E72" s="69">
        <f>C75-C70</f>
        <v>-7</v>
      </c>
      <c r="F72" s="55" t="s">
        <v>77</v>
      </c>
      <c r="G72" s="70"/>
      <c r="H72" s="43"/>
    </row>
    <row r="73" spans="1:8" ht="13.5" thickBot="1">
      <c r="A73" s="58" t="s">
        <v>75</v>
      </c>
      <c r="B73" s="59"/>
      <c r="C73" s="71">
        <v>90</v>
      </c>
      <c r="E73" s="72">
        <f>E72/C70*100</f>
        <v>-7.216494845360824</v>
      </c>
      <c r="F73" s="73" t="s">
        <v>78</v>
      </c>
      <c r="G73" s="74"/>
      <c r="H73" s="53">
        <f>H57*E73/100</f>
        <v>-33519.33841194857</v>
      </c>
    </row>
    <row r="74" spans="1:8" ht="12.75">
      <c r="A74" s="61" t="s">
        <v>76</v>
      </c>
      <c r="B74" s="62"/>
      <c r="C74" s="75">
        <f>84+6</f>
        <v>90</v>
      </c>
      <c r="D74" s="55"/>
      <c r="E74" s="55"/>
      <c r="F74" s="55"/>
      <c r="G74" s="55"/>
      <c r="H74" s="17"/>
    </row>
    <row r="75" spans="1:8" ht="12.75">
      <c r="A75" s="64" t="s">
        <v>58</v>
      </c>
      <c r="B75" s="57"/>
      <c r="C75" s="76">
        <f>(C73+C74)/2</f>
        <v>90</v>
      </c>
      <c r="D75" s="55"/>
      <c r="E75" s="55"/>
      <c r="F75" s="55"/>
      <c r="G75" s="55"/>
      <c r="H75" s="17"/>
    </row>
    <row r="76" spans="1:8" ht="13.5" thickBot="1">
      <c r="A76" s="70"/>
      <c r="B76" s="42"/>
      <c r="C76" s="77"/>
      <c r="D76" s="55"/>
      <c r="E76" s="55"/>
      <c r="F76" s="55"/>
      <c r="G76" s="55"/>
      <c r="H76" s="17"/>
    </row>
    <row r="77" spans="1:8" ht="13.5" thickBot="1">
      <c r="A77" s="28" t="s">
        <v>84</v>
      </c>
      <c r="B77" s="29"/>
      <c r="C77" s="28"/>
      <c r="D77" s="28"/>
      <c r="E77" s="28"/>
      <c r="F77" s="28"/>
      <c r="G77" s="20"/>
      <c r="H77" s="14">
        <f>SUM(H57:H75)</f>
        <v>430962.9224393388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I69"/>
  <sheetViews>
    <sheetView workbookViewId="0" topLeftCell="A39">
      <selection activeCell="B52" sqref="B52:H57"/>
    </sheetView>
  </sheetViews>
  <sheetFormatPr defaultColWidth="9.140625" defaultRowHeight="12.75"/>
  <cols>
    <col min="8" max="8" width="27.28125" style="0" customWidth="1"/>
    <col min="9" max="9" width="20.140625" style="0" customWidth="1"/>
  </cols>
  <sheetData>
    <row r="2" spans="2:8" ht="39" customHeight="1">
      <c r="B2" s="2" t="s">
        <v>115</v>
      </c>
      <c r="C2" s="2"/>
      <c r="D2" s="2"/>
      <c r="E2" s="2"/>
      <c r="F2" s="2"/>
      <c r="G2" s="2"/>
      <c r="H2" s="2"/>
    </row>
    <row r="4" ht="12.75">
      <c r="I4" s="3" t="s">
        <v>116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3.5" hidden="1" thickBot="1">
      <c r="B7" s="7" t="s">
        <v>4</v>
      </c>
      <c r="C7" s="8"/>
      <c r="D7" s="8"/>
      <c r="E7" s="8"/>
      <c r="F7" s="8"/>
      <c r="G7" s="8"/>
      <c r="H7" s="8"/>
      <c r="I7" s="9">
        <v>206997.11</v>
      </c>
    </row>
    <row r="8" spans="2:9" ht="13.5" hidden="1" thickBot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3.5" hidden="1" thickBot="1">
      <c r="B9" s="7" t="s">
        <v>6</v>
      </c>
      <c r="C9" s="8"/>
      <c r="D9" s="8"/>
      <c r="E9" s="8"/>
      <c r="F9" s="8"/>
      <c r="G9" s="8"/>
      <c r="H9" s="8"/>
      <c r="I9" s="9">
        <v>0</v>
      </c>
    </row>
    <row r="10" spans="2:9" ht="13.5" hidden="1" thickBot="1">
      <c r="B10" s="7" t="s">
        <v>7</v>
      </c>
      <c r="C10" s="8"/>
      <c r="D10" s="8"/>
      <c r="E10" s="8"/>
      <c r="F10" s="8"/>
      <c r="G10" s="8"/>
      <c r="H10" s="8"/>
      <c r="I10" s="10">
        <f>SUM(I7:I9)</f>
        <v>206997.11</v>
      </c>
    </row>
    <row r="11" spans="2:9" ht="13.5" thickBot="1">
      <c r="B11" s="11"/>
      <c r="C11" s="12"/>
      <c r="D11" s="13" t="s">
        <v>13</v>
      </c>
      <c r="E11" s="13"/>
      <c r="F11" s="13"/>
      <c r="G11" s="13"/>
      <c r="H11" s="13"/>
      <c r="I11" s="14">
        <f>SUM(I10:I10)</f>
        <v>206997.11</v>
      </c>
    </row>
    <row r="12" ht="13.5" thickBot="1"/>
    <row r="13" spans="2:9" ht="13.5" thickBot="1">
      <c r="B13" s="4" t="s">
        <v>14</v>
      </c>
      <c r="C13" s="5"/>
      <c r="D13" s="5"/>
      <c r="E13" s="5"/>
      <c r="F13" s="5"/>
      <c r="G13" s="5"/>
      <c r="H13" s="5"/>
      <c r="I13" s="6"/>
    </row>
    <row r="14" spans="2:9" ht="13.5" hidden="1" thickBot="1">
      <c r="B14" s="7" t="s">
        <v>4</v>
      </c>
      <c r="C14" s="8"/>
      <c r="D14" s="8"/>
      <c r="E14" s="8"/>
      <c r="F14" s="8"/>
      <c r="G14" s="8"/>
      <c r="H14" s="8"/>
      <c r="I14" s="9">
        <v>39630.06</v>
      </c>
    </row>
    <row r="15" spans="2:9" ht="13.5" hidden="1" thickBot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3.5" hidden="1" thickBot="1">
      <c r="B16" s="7" t="s">
        <v>6</v>
      </c>
      <c r="C16" s="8"/>
      <c r="D16" s="8"/>
      <c r="E16" s="8"/>
      <c r="F16" s="8"/>
      <c r="G16" s="8"/>
      <c r="H16" s="8"/>
      <c r="I16" s="9">
        <v>0</v>
      </c>
    </row>
    <row r="17" spans="2:9" ht="13.5" hidden="1" thickBot="1">
      <c r="B17" s="7" t="s">
        <v>7</v>
      </c>
      <c r="C17" s="8"/>
      <c r="D17" s="8"/>
      <c r="E17" s="8"/>
      <c r="F17" s="8"/>
      <c r="G17" s="8"/>
      <c r="H17" s="8"/>
      <c r="I17" s="10">
        <f>SUM(I14:I16)</f>
        <v>39630.06</v>
      </c>
    </row>
    <row r="18" spans="2:9" ht="13.5" hidden="1" thickBot="1">
      <c r="B18" s="7" t="s">
        <v>15</v>
      </c>
      <c r="C18" s="8"/>
      <c r="D18" s="8"/>
      <c r="E18" s="8"/>
      <c r="F18" s="8"/>
      <c r="G18" s="8"/>
      <c r="H18" s="8"/>
      <c r="I18" s="9">
        <v>10000</v>
      </c>
    </row>
    <row r="19" spans="2:9" ht="13.5" thickBot="1">
      <c r="B19" s="11"/>
      <c r="C19" s="12"/>
      <c r="D19" s="13" t="s">
        <v>20</v>
      </c>
      <c r="E19" s="13"/>
      <c r="F19" s="13"/>
      <c r="G19" s="13"/>
      <c r="H19" s="13"/>
      <c r="I19" s="14">
        <f>SUM(I17:I18)</f>
        <v>49630.06</v>
      </c>
    </row>
    <row r="20" ht="13.5" thickBot="1"/>
    <row r="21" spans="2:9" ht="13.5" thickBot="1">
      <c r="B21" s="4" t="s">
        <v>21</v>
      </c>
      <c r="C21" s="5"/>
      <c r="D21" s="5"/>
      <c r="E21" s="5"/>
      <c r="F21" s="5"/>
      <c r="G21" s="5"/>
      <c r="H21" s="5"/>
      <c r="I21" s="6"/>
    </row>
    <row r="22" spans="2:9" ht="13.5" hidden="1" thickBot="1">
      <c r="B22" s="7" t="s">
        <v>4</v>
      </c>
      <c r="C22" s="8"/>
      <c r="D22" s="8"/>
      <c r="E22" s="8"/>
      <c r="F22" s="8"/>
      <c r="G22" s="8"/>
      <c r="H22" s="8"/>
      <c r="I22" s="9">
        <v>28112.01</v>
      </c>
    </row>
    <row r="23" spans="2:9" ht="13.5" hidden="1" thickBot="1">
      <c r="B23" s="7" t="s">
        <v>5</v>
      </c>
      <c r="C23" s="8"/>
      <c r="D23" s="8"/>
      <c r="E23" s="8"/>
      <c r="F23" s="8"/>
      <c r="G23" s="8"/>
      <c r="H23" s="8"/>
      <c r="I23" s="9">
        <v>-440.4</v>
      </c>
    </row>
    <row r="24" spans="2:9" ht="13.5" hidden="1" thickBot="1">
      <c r="B24" s="7" t="s">
        <v>6</v>
      </c>
      <c r="C24" s="8"/>
      <c r="D24" s="8"/>
      <c r="E24" s="8"/>
      <c r="F24" s="8"/>
      <c r="G24" s="8"/>
      <c r="H24" s="8"/>
      <c r="I24" s="9">
        <v>0</v>
      </c>
    </row>
    <row r="25" spans="2:9" ht="13.5" hidden="1" thickBot="1">
      <c r="B25" s="7" t="s">
        <v>7</v>
      </c>
      <c r="C25" s="8"/>
      <c r="D25" s="8"/>
      <c r="E25" s="8"/>
      <c r="F25" s="8"/>
      <c r="G25" s="8"/>
      <c r="H25" s="8"/>
      <c r="I25" s="10">
        <f>SUM(I22:I24)</f>
        <v>27671.609999999997</v>
      </c>
    </row>
    <row r="26" spans="2:9" ht="13.5" thickBot="1">
      <c r="B26" s="11"/>
      <c r="C26" s="12"/>
      <c r="D26" s="13" t="s">
        <v>22</v>
      </c>
      <c r="E26" s="13"/>
      <c r="F26" s="13"/>
      <c r="G26" s="13"/>
      <c r="H26" s="13"/>
      <c r="I26" s="14">
        <f>SUM(I25:I25)</f>
        <v>27671.609999999997</v>
      </c>
    </row>
    <row r="27" ht="13.5" thickBot="1"/>
    <row r="28" spans="2:9" ht="13.5" thickBot="1">
      <c r="B28" s="4" t="s">
        <v>23</v>
      </c>
      <c r="C28" s="5"/>
      <c r="D28" s="5"/>
      <c r="E28" s="5"/>
      <c r="F28" s="5"/>
      <c r="G28" s="5"/>
      <c r="H28" s="5"/>
      <c r="I28" s="6"/>
    </row>
    <row r="29" spans="2:9" ht="13.5" hidden="1" thickBot="1">
      <c r="B29" s="7" t="s">
        <v>4</v>
      </c>
      <c r="C29" s="8"/>
      <c r="D29" s="8"/>
      <c r="E29" s="8"/>
      <c r="F29" s="8"/>
      <c r="G29" s="8"/>
      <c r="H29" s="8"/>
      <c r="I29" s="9">
        <v>326463.6</v>
      </c>
    </row>
    <row r="30" spans="2:9" ht="13.5" hidden="1" thickBot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3.5" hidden="1" thickBot="1">
      <c r="B31" s="7" t="s">
        <v>6</v>
      </c>
      <c r="C31" s="8"/>
      <c r="D31" s="8"/>
      <c r="E31" s="8"/>
      <c r="F31" s="8"/>
      <c r="G31" s="8"/>
      <c r="H31" s="8"/>
      <c r="I31" s="9">
        <v>-65292.72</v>
      </c>
    </row>
    <row r="32" spans="2:9" ht="13.5" hidden="1" thickBot="1">
      <c r="B32" s="7" t="s">
        <v>7</v>
      </c>
      <c r="C32" s="8"/>
      <c r="D32" s="8"/>
      <c r="E32" s="8"/>
      <c r="F32" s="8"/>
      <c r="G32" s="8"/>
      <c r="H32" s="8"/>
      <c r="I32" s="10">
        <f>SUM(I29:I31)</f>
        <v>261170.87999999998</v>
      </c>
    </row>
    <row r="33" spans="2:9" ht="13.5" thickBot="1">
      <c r="B33" s="11"/>
      <c r="C33" s="12"/>
      <c r="D33" s="13" t="s">
        <v>24</v>
      </c>
      <c r="E33" s="13"/>
      <c r="F33" s="13"/>
      <c r="G33" s="13"/>
      <c r="H33" s="13"/>
      <c r="I33" s="14">
        <f>SUM(I32:I32)</f>
        <v>261170.87999999998</v>
      </c>
    </row>
    <row r="34" ht="13.5" thickBot="1"/>
    <row r="35" spans="2:9" ht="13.5" thickBot="1">
      <c r="B35" s="19" t="s">
        <v>25</v>
      </c>
      <c r="C35" s="19"/>
      <c r="D35" s="19"/>
      <c r="E35" s="19"/>
      <c r="F35" s="19"/>
      <c r="G35" s="19"/>
      <c r="I35" s="14">
        <f>I11+I19+I26+I33</f>
        <v>545469.6599999999</v>
      </c>
    </row>
    <row r="37" spans="5:9" ht="12.75">
      <c r="E37" s="20"/>
      <c r="F37" s="20"/>
      <c r="G37" s="20"/>
      <c r="H37" s="21"/>
      <c r="I37" s="21"/>
    </row>
    <row r="38" spans="5:9" ht="12.75">
      <c r="E38" s="20"/>
      <c r="F38" s="22"/>
      <c r="G38" s="22"/>
      <c r="I38" s="21"/>
    </row>
    <row r="39" spans="2:9" ht="12.75">
      <c r="B39" s="28" t="s">
        <v>71</v>
      </c>
      <c r="I39" s="78">
        <f>SUM(I35:I38)</f>
        <v>545469.6599999999</v>
      </c>
    </row>
    <row r="40" ht="12.75">
      <c r="I40" s="21"/>
    </row>
    <row r="41" spans="2:8" ht="12.75">
      <c r="B41" s="31" t="s">
        <v>44</v>
      </c>
      <c r="C41" s="31"/>
      <c r="D41" s="31"/>
      <c r="E41" s="31"/>
      <c r="F41" s="31"/>
      <c r="G41" s="32"/>
      <c r="H41" s="33"/>
    </row>
    <row r="42" spans="2:7" ht="12.75">
      <c r="B42" t="s">
        <v>106</v>
      </c>
      <c r="G42" s="15"/>
    </row>
    <row r="43" ht="13.5" thickBot="1"/>
    <row r="44" spans="2:9" ht="12.75">
      <c r="B44" s="34" t="s">
        <v>46</v>
      </c>
      <c r="C44" s="35"/>
      <c r="D44" s="5"/>
      <c r="E44" s="5"/>
      <c r="F44" s="5"/>
      <c r="G44" s="36">
        <f>I35</f>
        <v>545469.6599999999</v>
      </c>
      <c r="H44" s="5"/>
      <c r="I44" s="6"/>
    </row>
    <row r="45" spans="2:9" ht="12.75">
      <c r="B45" s="37" t="s">
        <v>73</v>
      </c>
      <c r="C45" s="38"/>
      <c r="D45" s="39"/>
      <c r="E45" s="40"/>
      <c r="F45" s="40"/>
      <c r="G45" s="41">
        <f>I39</f>
        <v>545469.6599999999</v>
      </c>
      <c r="H45" s="42"/>
      <c r="I45" s="43"/>
    </row>
    <row r="46" spans="2:9" ht="13.5" thickBot="1">
      <c r="B46" s="44" t="s">
        <v>74</v>
      </c>
      <c r="C46" s="45"/>
      <c r="D46" s="42"/>
      <c r="E46" s="42"/>
      <c r="F46" s="42"/>
      <c r="G46" s="46">
        <f>G44-G45</f>
        <v>0</v>
      </c>
      <c r="H46" s="42"/>
      <c r="I46" s="43"/>
    </row>
    <row r="47" spans="2:9" ht="13.5" thickBot="1">
      <c r="B47" s="47" t="s">
        <v>49</v>
      </c>
      <c r="C47" s="48"/>
      <c r="D47" s="49"/>
      <c r="E47" s="50"/>
      <c r="F47" s="50"/>
      <c r="G47" s="51">
        <f>G46</f>
        <v>0</v>
      </c>
      <c r="H47" s="52"/>
      <c r="I47" s="53">
        <f>G47</f>
        <v>0</v>
      </c>
    </row>
    <row r="48" ht="12.75">
      <c r="I48" s="19"/>
    </row>
    <row r="49" spans="2:9" ht="12.75">
      <c r="B49" s="54" t="s">
        <v>93</v>
      </c>
      <c r="C49" s="1"/>
      <c r="D49" s="1"/>
      <c r="E49" s="1"/>
      <c r="F49" s="1"/>
      <c r="I49" s="27">
        <f>SUM(I39:I48)</f>
        <v>545469.6599999999</v>
      </c>
    </row>
    <row r="51" spans="2:7" ht="12.75">
      <c r="B51" s="31" t="s">
        <v>51</v>
      </c>
      <c r="C51" s="31"/>
      <c r="D51" s="31"/>
      <c r="E51" s="31"/>
      <c r="F51" s="31"/>
      <c r="G51" s="32"/>
    </row>
    <row r="52" ht="12.75">
      <c r="B52" s="55" t="s">
        <v>79</v>
      </c>
    </row>
    <row r="53" ht="12.75">
      <c r="B53" s="55" t="s">
        <v>80</v>
      </c>
    </row>
    <row r="54" spans="2:7" ht="12.75">
      <c r="B54" s="55" t="s">
        <v>81</v>
      </c>
      <c r="C54" s="55"/>
      <c r="D54" s="55"/>
      <c r="E54" s="55"/>
      <c r="F54" s="55"/>
      <c r="G54" s="55"/>
    </row>
    <row r="55" spans="2:7" ht="12.75">
      <c r="B55" s="55" t="s">
        <v>53</v>
      </c>
      <c r="C55" s="55"/>
      <c r="D55" s="55"/>
      <c r="E55" s="55"/>
      <c r="F55" s="55"/>
      <c r="G55" s="55"/>
    </row>
    <row r="56" spans="2:7" ht="12.75">
      <c r="B56" s="55" t="s">
        <v>82</v>
      </c>
      <c r="C56" s="55"/>
      <c r="D56" s="55"/>
      <c r="E56" s="55"/>
      <c r="F56" s="55"/>
      <c r="G56" s="55"/>
    </row>
    <row r="57" spans="2:7" ht="12.75">
      <c r="B57" s="55" t="s">
        <v>83</v>
      </c>
      <c r="C57" s="55"/>
      <c r="D57" s="55"/>
      <c r="E57" s="55"/>
      <c r="F57" s="55"/>
      <c r="G57" s="55"/>
    </row>
    <row r="58" spans="2:7" ht="12.75">
      <c r="B58" s="55"/>
      <c r="C58" s="55"/>
      <c r="D58" s="55"/>
      <c r="E58" s="55"/>
      <c r="F58" s="55"/>
      <c r="G58" s="55"/>
    </row>
    <row r="59" spans="2:4" ht="12.75">
      <c r="B59" s="56" t="s">
        <v>117</v>
      </c>
      <c r="C59" s="57"/>
      <c r="D59" s="42"/>
    </row>
    <row r="60" spans="2:8" ht="12.75">
      <c r="B60" s="58" t="s">
        <v>56</v>
      </c>
      <c r="C60" s="59"/>
      <c r="D60" s="60">
        <v>29</v>
      </c>
      <c r="H60" t="s">
        <v>16</v>
      </c>
    </row>
    <row r="61" spans="2:4" ht="12.75">
      <c r="B61" s="61" t="s">
        <v>57</v>
      </c>
      <c r="C61" s="62"/>
      <c r="D61" s="63">
        <v>28</v>
      </c>
    </row>
    <row r="62" spans="2:4" ht="13.5" thickBot="1">
      <c r="B62" s="64" t="s">
        <v>58</v>
      </c>
      <c r="C62" s="57"/>
      <c r="D62" s="65">
        <f>(D60+D61)/2</f>
        <v>28.5</v>
      </c>
    </row>
    <row r="63" spans="2:9" ht="12.75">
      <c r="B63" s="55"/>
      <c r="F63" s="66"/>
      <c r="G63" s="67" t="s">
        <v>59</v>
      </c>
      <c r="H63" s="67"/>
      <c r="I63" s="68"/>
    </row>
    <row r="64" spans="2:9" ht="13.5" thickBot="1">
      <c r="B64" s="56" t="s">
        <v>117</v>
      </c>
      <c r="C64" s="57"/>
      <c r="D64" s="42"/>
      <c r="F64" s="69">
        <f>D67-D62</f>
        <v>-2.5</v>
      </c>
      <c r="G64" s="55" t="s">
        <v>77</v>
      </c>
      <c r="H64" s="70"/>
      <c r="I64" s="43"/>
    </row>
    <row r="65" spans="2:9" ht="13.5" thickBot="1">
      <c r="B65" s="58" t="s">
        <v>75</v>
      </c>
      <c r="C65" s="59"/>
      <c r="D65" s="71">
        <v>26</v>
      </c>
      <c r="F65" s="72">
        <f>F64/D62*100</f>
        <v>-8.771929824561402</v>
      </c>
      <c r="G65" s="73" t="s">
        <v>78</v>
      </c>
      <c r="H65" s="74"/>
      <c r="I65" s="53">
        <f>I49*F65/100</f>
        <v>-47848.215789473674</v>
      </c>
    </row>
    <row r="66" spans="2:9" ht="12.75">
      <c r="B66" s="61" t="s">
        <v>76</v>
      </c>
      <c r="C66" s="62"/>
      <c r="D66" s="75">
        <f>25+1</f>
        <v>26</v>
      </c>
      <c r="E66" s="55"/>
      <c r="F66" s="55"/>
      <c r="G66" s="55"/>
      <c r="H66" s="55"/>
      <c r="I66" s="17"/>
    </row>
    <row r="67" spans="2:9" ht="12.75">
      <c r="B67" s="64" t="s">
        <v>58</v>
      </c>
      <c r="C67" s="57"/>
      <c r="D67" s="76">
        <f>(D65+D66)/2</f>
        <v>26</v>
      </c>
      <c r="E67" s="55"/>
      <c r="F67" s="55"/>
      <c r="G67" s="55"/>
      <c r="H67" s="55"/>
      <c r="I67" s="17"/>
    </row>
    <row r="68" spans="2:9" ht="13.5" thickBot="1">
      <c r="B68" s="70"/>
      <c r="C68" s="42"/>
      <c r="D68" s="77"/>
      <c r="E68" s="55"/>
      <c r="F68" s="55"/>
      <c r="G68" s="55"/>
      <c r="H68" s="55"/>
      <c r="I68" s="17"/>
    </row>
    <row r="69" spans="2:9" ht="13.5" thickBot="1">
      <c r="B69" s="28" t="s">
        <v>84</v>
      </c>
      <c r="C69" s="29"/>
      <c r="D69" s="28"/>
      <c r="E69" s="28"/>
      <c r="F69" s="28"/>
      <c r="G69" s="28"/>
      <c r="H69" s="20"/>
      <c r="I69" s="14">
        <f>SUM(I49:I67)</f>
        <v>497621.44421052624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M70"/>
  <sheetViews>
    <sheetView workbookViewId="0" topLeftCell="A25">
      <selection activeCell="B70" sqref="B70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118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119</v>
      </c>
    </row>
    <row r="4" spans="2:9" ht="13.5" thickBot="1">
      <c r="B4" s="4" t="s">
        <v>3</v>
      </c>
      <c r="C4" s="5"/>
      <c r="D4" s="5"/>
      <c r="E4" s="5"/>
      <c r="F4" s="5"/>
      <c r="G4" s="5"/>
      <c r="H4" s="5"/>
      <c r="I4" s="6"/>
    </row>
    <row r="5" spans="2:9" ht="13.5" hidden="1" thickBot="1">
      <c r="B5" s="7" t="s">
        <v>4</v>
      </c>
      <c r="C5" s="8"/>
      <c r="D5" s="8"/>
      <c r="E5" s="8"/>
      <c r="F5" s="8"/>
      <c r="G5" s="8"/>
      <c r="H5" s="8"/>
      <c r="I5" s="9">
        <v>723</v>
      </c>
    </row>
    <row r="6" spans="2:9" ht="13.5" hidden="1" thickBot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3.5" hidden="1" thickBot="1">
      <c r="B7" s="7" t="s">
        <v>6</v>
      </c>
      <c r="C7" s="8"/>
      <c r="D7" s="8"/>
      <c r="E7" s="8"/>
      <c r="F7" s="8"/>
      <c r="G7" s="8"/>
      <c r="H7" s="8"/>
      <c r="I7" s="9">
        <v>0</v>
      </c>
    </row>
    <row r="8" spans="2:9" ht="13.5" hidden="1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723</v>
      </c>
    </row>
    <row r="9" spans="2:9" ht="13.5" thickBot="1">
      <c r="B9" s="11"/>
      <c r="C9" s="12"/>
      <c r="D9" s="13" t="s">
        <v>13</v>
      </c>
      <c r="E9" s="13"/>
      <c r="F9" s="13"/>
      <c r="G9" s="13"/>
      <c r="H9" s="13"/>
      <c r="I9" s="14">
        <f>SUM(I8:I8)</f>
        <v>723</v>
      </c>
    </row>
    <row r="10" ht="13.5" thickBot="1"/>
    <row r="11" spans="2:9" ht="13.5" thickBot="1">
      <c r="B11" s="4" t="s">
        <v>14</v>
      </c>
      <c r="C11" s="5"/>
      <c r="D11" s="5"/>
      <c r="E11" s="5"/>
      <c r="F11" s="5"/>
      <c r="G11" s="5"/>
      <c r="H11" s="5"/>
      <c r="I11" s="6"/>
    </row>
    <row r="12" spans="2:9" ht="13.5" hidden="1" thickBot="1">
      <c r="B12" s="7" t="s">
        <v>4</v>
      </c>
      <c r="C12" s="8"/>
      <c r="D12" s="8"/>
      <c r="E12" s="8"/>
      <c r="F12" s="8"/>
      <c r="G12" s="8"/>
      <c r="H12" s="8"/>
      <c r="I12" s="9">
        <v>90.75</v>
      </c>
    </row>
    <row r="13" spans="2:9" ht="13.5" hidden="1" thickBot="1">
      <c r="B13" s="7" t="s">
        <v>5</v>
      </c>
      <c r="C13" s="8"/>
      <c r="D13" s="8"/>
      <c r="E13" s="8"/>
      <c r="F13" s="8"/>
      <c r="G13" s="8"/>
      <c r="H13" s="8"/>
      <c r="I13" s="9">
        <v>0</v>
      </c>
    </row>
    <row r="14" spans="2:9" ht="13.5" hidden="1" thickBot="1">
      <c r="B14" s="7" t="s">
        <v>6</v>
      </c>
      <c r="C14" s="8"/>
      <c r="D14" s="8"/>
      <c r="E14" s="8"/>
      <c r="F14" s="8"/>
      <c r="G14" s="8"/>
      <c r="H14" s="8"/>
      <c r="I14" s="9">
        <v>0</v>
      </c>
    </row>
    <row r="15" spans="2:9" ht="13.5" hidden="1" thickBot="1">
      <c r="B15" s="85" t="s">
        <v>7</v>
      </c>
      <c r="C15" s="86"/>
      <c r="D15" s="86"/>
      <c r="E15" s="86"/>
      <c r="F15" s="86"/>
      <c r="G15" s="86"/>
      <c r="H15" s="86"/>
      <c r="I15" s="10">
        <f>SUM(I12:I14)</f>
        <v>90.75</v>
      </c>
    </row>
    <row r="16" spans="2:9" ht="13.5" thickBot="1">
      <c r="B16" s="94"/>
      <c r="C16" s="12"/>
      <c r="D16" s="13" t="s">
        <v>20</v>
      </c>
      <c r="E16" s="13"/>
      <c r="F16" s="13"/>
      <c r="G16" s="13"/>
      <c r="H16" s="13"/>
      <c r="I16" s="14">
        <f>SUM(I15:I15)</f>
        <v>90.75</v>
      </c>
    </row>
    <row r="17" spans="2:9" ht="13.5" thickBot="1">
      <c r="B17" s="86"/>
      <c r="C17" s="8"/>
      <c r="D17" s="95"/>
      <c r="E17" s="95"/>
      <c r="F17" s="95"/>
      <c r="G17" s="95"/>
      <c r="H17" s="95"/>
      <c r="I17" s="96"/>
    </row>
    <row r="18" spans="2:9" ht="12.75">
      <c r="B18" s="4" t="s">
        <v>21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57441.21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-432.03</v>
      </c>
    </row>
    <row r="22" spans="2:9" ht="13.5" thickBot="1">
      <c r="B22" s="85" t="s">
        <v>7</v>
      </c>
      <c r="C22" s="86"/>
      <c r="D22" s="86"/>
      <c r="E22" s="86"/>
      <c r="F22" s="86"/>
      <c r="G22" s="86"/>
      <c r="H22" s="86"/>
      <c r="I22" s="10">
        <f>SUM(I19:I21)</f>
        <v>57009.18</v>
      </c>
    </row>
    <row r="23" spans="2:13" ht="12.75">
      <c r="B23" s="87">
        <v>42005</v>
      </c>
      <c r="C23" s="88">
        <v>43</v>
      </c>
      <c r="D23" s="88" t="s">
        <v>96</v>
      </c>
      <c r="E23" s="88"/>
      <c r="F23" s="89">
        <f>I22/(C23+C24+C25)*C23</f>
        <v>37142.34454545454</v>
      </c>
      <c r="G23" s="86"/>
      <c r="H23" s="86"/>
      <c r="I23" s="43"/>
      <c r="M23" t="s">
        <v>16</v>
      </c>
    </row>
    <row r="24" spans="2:9" ht="12.75">
      <c r="B24" s="92">
        <v>42005</v>
      </c>
      <c r="C24" s="86">
        <v>4</v>
      </c>
      <c r="D24" s="86" t="s">
        <v>100</v>
      </c>
      <c r="E24" s="86"/>
      <c r="F24" s="97">
        <f>I22/(C23+C24+C25)*C24</f>
        <v>3455.101818181818</v>
      </c>
      <c r="G24" s="86"/>
      <c r="H24" s="86"/>
      <c r="I24" s="43"/>
    </row>
    <row r="25" spans="2:9" ht="13.5" thickBot="1">
      <c r="B25" s="90">
        <v>42005</v>
      </c>
      <c r="C25" s="74">
        <v>19</v>
      </c>
      <c r="D25" s="74" t="s">
        <v>97</v>
      </c>
      <c r="E25" s="74"/>
      <c r="F25" s="91">
        <f>I22/(C23+C24+C25)*C25</f>
        <v>16411.733636363635</v>
      </c>
      <c r="G25" s="86"/>
      <c r="H25" s="86"/>
      <c r="I25" s="10"/>
    </row>
    <row r="26" spans="2:9" ht="12.75">
      <c r="B26" s="92" t="s">
        <v>104</v>
      </c>
      <c r="C26" s="86"/>
      <c r="D26" s="86"/>
      <c r="E26" s="86"/>
      <c r="F26" s="93"/>
      <c r="G26" s="86"/>
      <c r="H26" s="86"/>
      <c r="I26" s="9">
        <f>-F23</f>
        <v>-37142.34454545454</v>
      </c>
    </row>
    <row r="27" spans="2:9" ht="13.5" thickBot="1">
      <c r="B27" s="92" t="s">
        <v>98</v>
      </c>
      <c r="C27" s="86"/>
      <c r="D27" s="86"/>
      <c r="E27" s="86"/>
      <c r="F27" s="93"/>
      <c r="G27" s="86"/>
      <c r="H27" s="86"/>
      <c r="I27" s="9">
        <f>-F25</f>
        <v>-16411.733636363635</v>
      </c>
    </row>
    <row r="28" spans="2:9" ht="13.5" thickBot="1">
      <c r="B28" s="94"/>
      <c r="C28" s="12"/>
      <c r="D28" s="13" t="s">
        <v>22</v>
      </c>
      <c r="E28" s="13"/>
      <c r="F28" s="13"/>
      <c r="G28" s="13"/>
      <c r="H28" s="13"/>
      <c r="I28" s="14">
        <f>SUM(I22:I27)</f>
        <v>3455.1018181818217</v>
      </c>
    </row>
    <row r="29" spans="2:9" s="42" customFormat="1" ht="12.75">
      <c r="B29" s="8"/>
      <c r="C29" s="8"/>
      <c r="D29" s="95"/>
      <c r="E29" s="95"/>
      <c r="F29" s="95"/>
      <c r="G29" s="95"/>
      <c r="H29" s="95"/>
      <c r="I29" s="96"/>
    </row>
    <row r="30" ht="13.5" thickBot="1"/>
    <row r="31" spans="2:9" ht="13.5" thickBot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3.5" hidden="1" thickBot="1">
      <c r="B32" s="7" t="s">
        <v>4</v>
      </c>
      <c r="C32" s="8"/>
      <c r="D32" s="8"/>
      <c r="E32" s="8"/>
      <c r="F32" s="8"/>
      <c r="G32" s="8"/>
      <c r="H32" s="8"/>
      <c r="I32" s="9">
        <v>22928.58</v>
      </c>
    </row>
    <row r="33" spans="2:9" ht="13.5" hidden="1" thickBot="1">
      <c r="B33" s="7" t="s">
        <v>5</v>
      </c>
      <c r="C33" s="8"/>
      <c r="D33" s="8"/>
      <c r="E33" s="8"/>
      <c r="F33" s="8"/>
      <c r="G33" s="8"/>
      <c r="H33" s="8"/>
      <c r="I33" s="9">
        <v>0</v>
      </c>
    </row>
    <row r="34" spans="2:9" ht="13.5" hidden="1" thickBot="1">
      <c r="B34" s="7" t="s">
        <v>6</v>
      </c>
      <c r="C34" s="8"/>
      <c r="D34" s="8"/>
      <c r="E34" s="8"/>
      <c r="F34" s="8"/>
      <c r="G34" s="8"/>
      <c r="H34" s="8"/>
      <c r="I34" s="9">
        <v>-4585.72</v>
      </c>
    </row>
    <row r="35" spans="2:9" ht="13.5" hidden="1" thickBot="1">
      <c r="B35" s="85" t="s">
        <v>7</v>
      </c>
      <c r="C35" s="86"/>
      <c r="D35" s="86"/>
      <c r="E35" s="86"/>
      <c r="F35" s="86"/>
      <c r="G35" s="86"/>
      <c r="H35" s="86"/>
      <c r="I35" s="10">
        <f>SUM(I32:I34)</f>
        <v>18342.86</v>
      </c>
    </row>
    <row r="36" spans="2:9" ht="13.5" thickBot="1">
      <c r="B36" s="11"/>
      <c r="C36" s="12"/>
      <c r="D36" s="13" t="s">
        <v>24</v>
      </c>
      <c r="E36" s="13"/>
      <c r="F36" s="13"/>
      <c r="G36" s="13"/>
      <c r="H36" s="13"/>
      <c r="I36" s="14">
        <f>I35</f>
        <v>18342.86</v>
      </c>
    </row>
    <row r="37" ht="13.5" thickBot="1"/>
    <row r="38" spans="2:9" ht="13.5" thickBot="1">
      <c r="B38" s="19" t="s">
        <v>25</v>
      </c>
      <c r="C38" s="19"/>
      <c r="D38" s="19"/>
      <c r="E38" s="19"/>
      <c r="F38" s="19"/>
      <c r="G38" s="19"/>
      <c r="H38" s="19"/>
      <c r="I38" s="14">
        <f>I9+I16+I28+I36</f>
        <v>22611.711818181822</v>
      </c>
    </row>
    <row r="39" spans="2:9" ht="12.75">
      <c r="B39" s="19"/>
      <c r="C39" s="19"/>
      <c r="D39" s="19"/>
      <c r="E39" s="19"/>
      <c r="F39" s="19"/>
      <c r="G39" s="19"/>
      <c r="H39" s="19"/>
      <c r="I39" s="96"/>
    </row>
    <row r="40" spans="2:9" ht="12.75">
      <c r="B40" s="28" t="s">
        <v>71</v>
      </c>
      <c r="C40" s="29"/>
      <c r="D40" s="28"/>
      <c r="E40" s="28"/>
      <c r="F40" s="28"/>
      <c r="G40" s="28"/>
      <c r="H40" s="20"/>
      <c r="I40" s="96">
        <f>I38</f>
        <v>22611.711818181822</v>
      </c>
    </row>
    <row r="42" spans="2:8" ht="12.75">
      <c r="B42" s="31" t="s">
        <v>44</v>
      </c>
      <c r="C42" s="31"/>
      <c r="D42" s="31"/>
      <c r="E42" s="31"/>
      <c r="F42" s="31"/>
      <c r="G42" s="32"/>
      <c r="H42" s="33"/>
    </row>
    <row r="43" spans="2:7" ht="12.75">
      <c r="B43" t="s">
        <v>72</v>
      </c>
      <c r="G43" s="15"/>
    </row>
    <row r="44" ht="13.5" thickBot="1"/>
    <row r="45" spans="2:9" ht="12.75">
      <c r="B45" s="34" t="s">
        <v>46</v>
      </c>
      <c r="C45" s="35"/>
      <c r="D45" s="5"/>
      <c r="E45" s="5"/>
      <c r="F45" s="5"/>
      <c r="G45" s="36">
        <f>I38</f>
        <v>22611.711818181822</v>
      </c>
      <c r="H45" s="5"/>
      <c r="I45" s="6"/>
    </row>
    <row r="46" spans="2:9" ht="12.75">
      <c r="B46" s="37" t="s">
        <v>73</v>
      </c>
      <c r="C46" s="38"/>
      <c r="D46" s="39"/>
      <c r="E46" s="40"/>
      <c r="F46" s="40"/>
      <c r="G46" s="41">
        <f>I40</f>
        <v>22611.711818181822</v>
      </c>
      <c r="H46" s="42"/>
      <c r="I46" s="43"/>
    </row>
    <row r="47" spans="2:9" ht="13.5" thickBot="1">
      <c r="B47" s="44" t="s">
        <v>74</v>
      </c>
      <c r="C47" s="45"/>
      <c r="D47" s="42"/>
      <c r="E47" s="42"/>
      <c r="F47" s="42"/>
      <c r="G47" s="46">
        <f>G45-G46</f>
        <v>0</v>
      </c>
      <c r="H47" s="42"/>
      <c r="I47" s="43"/>
    </row>
    <row r="48" spans="2:9" ht="13.5" thickBot="1">
      <c r="B48" s="47" t="s">
        <v>49</v>
      </c>
      <c r="C48" s="48"/>
      <c r="D48" s="49"/>
      <c r="E48" s="50"/>
      <c r="F48" s="50"/>
      <c r="G48" s="51">
        <f>G47</f>
        <v>0</v>
      </c>
      <c r="H48" s="52"/>
      <c r="I48" s="53">
        <f>G48</f>
        <v>0</v>
      </c>
    </row>
    <row r="49" ht="12.75">
      <c r="I49" s="19"/>
    </row>
    <row r="50" spans="2:9" ht="12.75">
      <c r="B50" s="54" t="s">
        <v>93</v>
      </c>
      <c r="C50" s="1"/>
      <c r="D50" s="1"/>
      <c r="E50" s="1"/>
      <c r="F50" s="1"/>
      <c r="I50" s="27">
        <f>SUM(I40:I49)</f>
        <v>22611.711818181822</v>
      </c>
    </row>
    <row r="52" spans="2:7" ht="12.75">
      <c r="B52" s="31" t="s">
        <v>51</v>
      </c>
      <c r="C52" s="31"/>
      <c r="D52" s="31"/>
      <c r="E52" s="31"/>
      <c r="F52" s="31"/>
      <c r="G52" s="32"/>
    </row>
    <row r="53" ht="12.75">
      <c r="B53" s="55" t="s">
        <v>79</v>
      </c>
    </row>
    <row r="54" ht="12.75">
      <c r="B54" s="55" t="s">
        <v>80</v>
      </c>
    </row>
    <row r="55" spans="2:7" ht="12.75">
      <c r="B55" s="55" t="s">
        <v>81</v>
      </c>
      <c r="C55" s="55"/>
      <c r="D55" s="55"/>
      <c r="E55" s="55"/>
      <c r="F55" s="55"/>
      <c r="G55" s="55"/>
    </row>
    <row r="56" spans="2:7" ht="12.75">
      <c r="B56" s="55" t="s">
        <v>53</v>
      </c>
      <c r="C56" s="55"/>
      <c r="D56" s="55"/>
      <c r="E56" s="55"/>
      <c r="F56" s="55"/>
      <c r="G56" s="55"/>
    </row>
    <row r="57" spans="2:7" ht="12.75">
      <c r="B57" s="55" t="s">
        <v>82</v>
      </c>
      <c r="C57" s="55"/>
      <c r="D57" s="55"/>
      <c r="E57" s="55"/>
      <c r="F57" s="55"/>
      <c r="G57" s="55"/>
    </row>
    <row r="58" spans="2:7" ht="12.75">
      <c r="B58" s="55" t="s">
        <v>83</v>
      </c>
      <c r="C58" s="55"/>
      <c r="D58" s="55"/>
      <c r="E58" s="55"/>
      <c r="F58" s="55"/>
      <c r="G58" s="55"/>
    </row>
    <row r="59" spans="2:7" ht="12.75">
      <c r="B59" s="55"/>
      <c r="C59" s="55"/>
      <c r="D59" s="55"/>
      <c r="E59" s="55"/>
      <c r="F59" s="55"/>
      <c r="G59" s="55"/>
    </row>
    <row r="60" spans="2:4" ht="12.75">
      <c r="B60" s="56" t="s">
        <v>117</v>
      </c>
      <c r="C60" s="57"/>
      <c r="D60" s="42"/>
    </row>
    <row r="61" spans="2:4" ht="12.75">
      <c r="B61" s="58" t="s">
        <v>56</v>
      </c>
      <c r="C61" s="59"/>
      <c r="D61" s="60">
        <v>29</v>
      </c>
    </row>
    <row r="62" spans="2:4" ht="12.75">
      <c r="B62" s="61" t="s">
        <v>57</v>
      </c>
      <c r="C62" s="62"/>
      <c r="D62" s="63">
        <v>28</v>
      </c>
    </row>
    <row r="63" spans="2:4" ht="13.5" thickBot="1">
      <c r="B63" s="64" t="s">
        <v>58</v>
      </c>
      <c r="C63" s="57"/>
      <c r="D63" s="65">
        <f>(D61+D62)/2</f>
        <v>28.5</v>
      </c>
    </row>
    <row r="64" spans="2:9" ht="12.75">
      <c r="B64" s="55"/>
      <c r="F64" s="66"/>
      <c r="G64" s="67" t="s">
        <v>59</v>
      </c>
      <c r="H64" s="67"/>
      <c r="I64" s="68"/>
    </row>
    <row r="65" spans="2:9" ht="13.5" thickBot="1">
      <c r="B65" s="56" t="s">
        <v>117</v>
      </c>
      <c r="C65" s="57"/>
      <c r="D65" s="42"/>
      <c r="F65" s="69">
        <f>D68-D63</f>
        <v>-2.5</v>
      </c>
      <c r="G65" s="55" t="s">
        <v>60</v>
      </c>
      <c r="H65" s="70"/>
      <c r="I65" s="43"/>
    </row>
    <row r="66" spans="2:9" ht="13.5" thickBot="1">
      <c r="B66" s="58" t="s">
        <v>75</v>
      </c>
      <c r="C66" s="59"/>
      <c r="D66" s="71">
        <v>26</v>
      </c>
      <c r="F66" s="72">
        <f>F65/D63*100</f>
        <v>-8.771929824561402</v>
      </c>
      <c r="G66" s="73" t="s">
        <v>62</v>
      </c>
      <c r="H66" s="74"/>
      <c r="I66" s="53">
        <f>I50*F66/100</f>
        <v>-1983.4834928229666</v>
      </c>
    </row>
    <row r="67" spans="2:9" ht="12.75">
      <c r="B67" s="61" t="s">
        <v>76</v>
      </c>
      <c r="C67" s="62"/>
      <c r="D67" s="75">
        <v>26</v>
      </c>
      <c r="E67" s="55"/>
      <c r="F67" s="55"/>
      <c r="G67" s="55"/>
      <c r="H67" s="55"/>
      <c r="I67" s="17"/>
    </row>
    <row r="68" spans="2:9" ht="12.75">
      <c r="B68" s="64" t="s">
        <v>58</v>
      </c>
      <c r="C68" s="57"/>
      <c r="D68" s="76">
        <f>(D66+D67)/2</f>
        <v>26</v>
      </c>
      <c r="E68" s="55"/>
      <c r="F68" s="55"/>
      <c r="G68" s="55"/>
      <c r="H68" s="55"/>
      <c r="I68" s="17"/>
    </row>
    <row r="69" spans="2:9" ht="13.5" thickBot="1">
      <c r="B69" s="70"/>
      <c r="C69" s="42"/>
      <c r="D69" s="77"/>
      <c r="E69" s="55"/>
      <c r="F69" s="55"/>
      <c r="G69" s="55"/>
      <c r="H69" s="55"/>
      <c r="I69" s="17"/>
    </row>
    <row r="70" spans="2:9" ht="13.5" thickBot="1">
      <c r="B70" s="28" t="s">
        <v>84</v>
      </c>
      <c r="C70" s="29"/>
      <c r="D70" s="28"/>
      <c r="E70" s="28"/>
      <c r="F70" s="28"/>
      <c r="G70" s="28"/>
      <c r="H70" s="20"/>
      <c r="I70" s="14">
        <f>SUM(I50:I68)</f>
        <v>20628.228325358854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I68"/>
  <sheetViews>
    <sheetView tabSelected="1" workbookViewId="0" topLeftCell="A20">
      <selection activeCell="M51" sqref="M51"/>
    </sheetView>
  </sheetViews>
  <sheetFormatPr defaultColWidth="9.140625" defaultRowHeight="12.75"/>
  <cols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83" t="s">
        <v>121</v>
      </c>
      <c r="C3" s="83"/>
      <c r="D3" s="83"/>
      <c r="E3" s="83"/>
      <c r="F3" s="83"/>
      <c r="G3" s="83"/>
      <c r="H3" s="83"/>
      <c r="I3" s="83"/>
    </row>
    <row r="6" ht="12.75">
      <c r="I6" s="84" t="s">
        <v>122</v>
      </c>
    </row>
    <row r="7" ht="13.5" thickBot="1"/>
    <row r="8" spans="2:9" ht="13.5" thickBot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customHeight="1" hidden="1">
      <c r="B9" s="7" t="s">
        <v>4</v>
      </c>
      <c r="C9" s="8"/>
      <c r="D9" s="8"/>
      <c r="E9" s="8"/>
      <c r="F9" s="8"/>
      <c r="G9" s="8"/>
      <c r="H9" s="8"/>
      <c r="I9" s="9">
        <v>70026.64</v>
      </c>
    </row>
    <row r="10" spans="2:9" ht="12.75" customHeight="1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customHeight="1" hidden="1">
      <c r="B11" s="7" t="s">
        <v>6</v>
      </c>
      <c r="C11" s="8"/>
      <c r="D11" s="8"/>
      <c r="E11" s="8"/>
      <c r="F11" s="8"/>
      <c r="G11" s="8"/>
      <c r="H11" s="8"/>
      <c r="I11" s="9">
        <v>0</v>
      </c>
    </row>
    <row r="12" spans="2:9" ht="13.5" customHeight="1" hidden="1">
      <c r="B12" s="85" t="s">
        <v>7</v>
      </c>
      <c r="C12" s="86"/>
      <c r="D12" s="86"/>
      <c r="E12" s="86"/>
      <c r="F12" s="86"/>
      <c r="G12" s="86"/>
      <c r="H12" s="86"/>
      <c r="I12" s="10">
        <f>SUM(I9:I11)</f>
        <v>70026.64</v>
      </c>
    </row>
    <row r="13" spans="2:9" ht="13.5" thickBot="1">
      <c r="B13" s="11"/>
      <c r="C13" s="12"/>
      <c r="D13" s="13" t="s">
        <v>13</v>
      </c>
      <c r="E13" s="13"/>
      <c r="F13" s="13"/>
      <c r="G13" s="13"/>
      <c r="H13" s="13"/>
      <c r="I13" s="14">
        <f>SUM(I12:I12)</f>
        <v>70026.64</v>
      </c>
    </row>
    <row r="14" ht="13.5" thickBot="1"/>
    <row r="15" spans="2:9" ht="13.5" thickBot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10033.8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0</v>
      </c>
    </row>
    <row r="19" spans="2:9" ht="13.5" customHeight="1" hidden="1">
      <c r="B19" s="85" t="s">
        <v>7</v>
      </c>
      <c r="C19" s="86"/>
      <c r="D19" s="86"/>
      <c r="E19" s="86"/>
      <c r="F19" s="86"/>
      <c r="G19" s="86"/>
      <c r="H19" s="86"/>
      <c r="I19" s="10">
        <f>SUM(I16:I18)</f>
        <v>10033.8</v>
      </c>
    </row>
    <row r="20" spans="2:9" ht="13.5" thickBot="1">
      <c r="B20" s="11"/>
      <c r="C20" s="12"/>
      <c r="D20" s="13" t="s">
        <v>20</v>
      </c>
      <c r="E20" s="13"/>
      <c r="F20" s="13"/>
      <c r="G20" s="13"/>
      <c r="H20" s="13"/>
      <c r="I20" s="14">
        <f>SUM(I19:I19)</f>
        <v>10033.8</v>
      </c>
    </row>
    <row r="21" ht="13.5" thickBot="1"/>
    <row r="22" spans="2:9" ht="13.5" thickBot="1">
      <c r="B22" s="4" t="s">
        <v>21</v>
      </c>
      <c r="C22" s="5"/>
      <c r="D22" s="5"/>
      <c r="E22" s="5"/>
      <c r="F22" s="5"/>
      <c r="G22" s="5"/>
      <c r="H22" s="5"/>
      <c r="I22" s="6"/>
    </row>
    <row r="23" spans="2:9" ht="12.75" customHeight="1" hidden="1">
      <c r="B23" s="7" t="s">
        <v>4</v>
      </c>
      <c r="C23" s="8"/>
      <c r="D23" s="8"/>
      <c r="E23" s="8"/>
      <c r="F23" s="8"/>
      <c r="G23" s="8"/>
      <c r="H23" s="8"/>
      <c r="I23" s="9">
        <f>11086.82+236.47</f>
        <v>11323.289999999999</v>
      </c>
    </row>
    <row r="24" spans="2:9" ht="12.75" customHeight="1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customHeight="1" hidden="1">
      <c r="B25" s="7" t="s">
        <v>6</v>
      </c>
      <c r="C25" s="8"/>
      <c r="D25" s="8"/>
      <c r="E25" s="8"/>
      <c r="F25" s="8"/>
      <c r="G25" s="8"/>
      <c r="H25" s="8"/>
      <c r="I25" s="9">
        <v>0</v>
      </c>
    </row>
    <row r="26" spans="2:9" ht="13.5" customHeight="1" hidden="1">
      <c r="B26" s="85" t="s">
        <v>7</v>
      </c>
      <c r="C26" s="86"/>
      <c r="D26" s="86"/>
      <c r="E26" s="86"/>
      <c r="F26" s="86"/>
      <c r="G26" s="86"/>
      <c r="H26" s="86"/>
      <c r="I26" s="10">
        <f>SUM(I23:I25)</f>
        <v>11323.289999999999</v>
      </c>
    </row>
    <row r="27" spans="2:9" ht="13.5" thickBot="1">
      <c r="B27" s="11"/>
      <c r="C27" s="12"/>
      <c r="D27" s="13" t="s">
        <v>22</v>
      </c>
      <c r="E27" s="13"/>
      <c r="F27" s="13"/>
      <c r="G27" s="13"/>
      <c r="H27" s="13"/>
      <c r="I27" s="14">
        <f>SUM(I26:I26)</f>
        <v>11323.289999999999</v>
      </c>
    </row>
    <row r="28" ht="13.5" thickBot="1"/>
    <row r="29" spans="2:9" ht="13.5" thickBot="1">
      <c r="B29" s="4" t="s">
        <v>23</v>
      </c>
      <c r="C29" s="5"/>
      <c r="D29" s="5"/>
      <c r="E29" s="5"/>
      <c r="F29" s="5"/>
      <c r="G29" s="5"/>
      <c r="H29" s="5"/>
      <c r="I29" s="6"/>
    </row>
    <row r="30" spans="2:9" ht="12.75" customHeight="1" hidden="1">
      <c r="B30" s="7" t="s">
        <v>4</v>
      </c>
      <c r="C30" s="8"/>
      <c r="D30" s="8"/>
      <c r="E30" s="8"/>
      <c r="F30" s="8"/>
      <c r="G30" s="8"/>
      <c r="H30" s="8"/>
      <c r="I30" s="9">
        <v>107413.51</v>
      </c>
    </row>
    <row r="31" spans="2:9" ht="12.75" customHeight="1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customHeight="1" hidden="1">
      <c r="B32" s="7" t="s">
        <v>6</v>
      </c>
      <c r="C32" s="8"/>
      <c r="D32" s="8"/>
      <c r="E32" s="8"/>
      <c r="F32" s="8"/>
      <c r="G32" s="8"/>
      <c r="H32" s="8"/>
      <c r="I32" s="9">
        <v>-21482.7</v>
      </c>
    </row>
    <row r="33" spans="2:9" ht="13.5" customHeight="1" hidden="1">
      <c r="B33" s="85" t="s">
        <v>7</v>
      </c>
      <c r="C33" s="86"/>
      <c r="D33" s="86"/>
      <c r="E33" s="86"/>
      <c r="F33" s="86"/>
      <c r="G33" s="86"/>
      <c r="H33" s="86"/>
      <c r="I33" s="10">
        <f>SUM(I30:I32)</f>
        <v>85930.81</v>
      </c>
    </row>
    <row r="34" spans="2:9" ht="13.5" thickBot="1">
      <c r="B34" s="11"/>
      <c r="C34" s="12"/>
      <c r="D34" s="13" t="s">
        <v>24</v>
      </c>
      <c r="E34" s="13"/>
      <c r="F34" s="13"/>
      <c r="G34" s="13"/>
      <c r="H34" s="13"/>
      <c r="I34" s="14">
        <f>I33</f>
        <v>85930.81</v>
      </c>
    </row>
    <row r="35" ht="13.5" thickBot="1"/>
    <row r="36" spans="2:9" ht="13.5" thickBot="1">
      <c r="B36" s="19" t="s">
        <v>25</v>
      </c>
      <c r="C36" s="19"/>
      <c r="D36" s="19"/>
      <c r="E36" s="19"/>
      <c r="F36" s="19"/>
      <c r="G36" s="19"/>
      <c r="H36" s="19"/>
      <c r="I36" s="14">
        <f>I13+I20+I27+I34</f>
        <v>177314.53999999998</v>
      </c>
    </row>
    <row r="38" spans="2:9" ht="12.75">
      <c r="B38" s="28" t="s">
        <v>71</v>
      </c>
      <c r="C38" s="29"/>
      <c r="D38" s="28"/>
      <c r="E38" s="28"/>
      <c r="F38" s="28"/>
      <c r="G38" s="28"/>
      <c r="H38" s="20"/>
      <c r="I38" s="96">
        <f>I36</f>
        <v>177314.53999999998</v>
      </c>
    </row>
    <row r="40" spans="2:8" ht="12.75">
      <c r="B40" s="31" t="s">
        <v>44</v>
      </c>
      <c r="C40" s="31"/>
      <c r="D40" s="31"/>
      <c r="E40" s="31"/>
      <c r="F40" s="31"/>
      <c r="G40" s="32"/>
      <c r="H40" s="33"/>
    </row>
    <row r="41" spans="2:7" ht="12.75">
      <c r="B41" t="s">
        <v>72</v>
      </c>
      <c r="G41" s="15"/>
    </row>
    <row r="42" ht="13.5" thickBot="1"/>
    <row r="43" spans="2:9" ht="12.75">
      <c r="B43" s="34" t="s">
        <v>46</v>
      </c>
      <c r="C43" s="35"/>
      <c r="D43" s="5"/>
      <c r="E43" s="5"/>
      <c r="F43" s="5"/>
      <c r="G43" s="36">
        <f>I36</f>
        <v>177314.53999999998</v>
      </c>
      <c r="H43" s="5"/>
      <c r="I43" s="6"/>
    </row>
    <row r="44" spans="2:9" ht="12.75">
      <c r="B44" s="37" t="s">
        <v>73</v>
      </c>
      <c r="C44" s="38"/>
      <c r="D44" s="39"/>
      <c r="E44" s="40"/>
      <c r="F44" s="40"/>
      <c r="G44" s="41">
        <f>I38</f>
        <v>177314.53999999998</v>
      </c>
      <c r="H44" s="42"/>
      <c r="I44" s="43"/>
    </row>
    <row r="45" spans="2:9" ht="13.5" thickBot="1">
      <c r="B45" s="44" t="s">
        <v>74</v>
      </c>
      <c r="C45" s="45"/>
      <c r="D45" s="42"/>
      <c r="E45" s="42"/>
      <c r="F45" s="42"/>
      <c r="G45" s="46">
        <f>G43-G44</f>
        <v>0</v>
      </c>
      <c r="H45" s="42"/>
      <c r="I45" s="43"/>
    </row>
    <row r="46" spans="2:9" ht="13.5" thickBot="1">
      <c r="B46" s="47" t="s">
        <v>49</v>
      </c>
      <c r="C46" s="48"/>
      <c r="D46" s="49"/>
      <c r="E46" s="50"/>
      <c r="F46" s="50"/>
      <c r="G46" s="51">
        <f>G45</f>
        <v>0</v>
      </c>
      <c r="H46" s="52"/>
      <c r="I46" s="53">
        <f>G46</f>
        <v>0</v>
      </c>
    </row>
    <row r="47" ht="12.75">
      <c r="I47" s="19"/>
    </row>
    <row r="48" spans="2:9" ht="12.75">
      <c r="B48" s="54" t="s">
        <v>111</v>
      </c>
      <c r="C48" s="1"/>
      <c r="D48" s="1"/>
      <c r="E48" s="1"/>
      <c r="F48" s="1"/>
      <c r="I48" s="27">
        <f>SUM(I38:I47)</f>
        <v>177314.53999999998</v>
      </c>
    </row>
    <row r="50" spans="2:7" ht="12.75">
      <c r="B50" s="31" t="s">
        <v>51</v>
      </c>
      <c r="C50" s="31"/>
      <c r="D50" s="31"/>
      <c r="E50" s="31"/>
      <c r="F50" s="31"/>
      <c r="G50" s="32"/>
    </row>
    <row r="51" ht="12.75">
      <c r="B51" s="55" t="s">
        <v>79</v>
      </c>
    </row>
    <row r="52" ht="12.75">
      <c r="B52" s="55" t="s">
        <v>80</v>
      </c>
    </row>
    <row r="53" spans="2:7" ht="12.75">
      <c r="B53" s="55" t="s">
        <v>81</v>
      </c>
      <c r="C53" s="55"/>
      <c r="D53" s="55"/>
      <c r="E53" s="55"/>
      <c r="F53" s="55"/>
      <c r="G53" s="55"/>
    </row>
    <row r="54" spans="2:7" ht="12.75">
      <c r="B54" s="55" t="s">
        <v>53</v>
      </c>
      <c r="C54" s="55"/>
      <c r="D54" s="55"/>
      <c r="E54" s="55"/>
      <c r="F54" s="55"/>
      <c r="G54" s="55"/>
    </row>
    <row r="55" spans="2:7" ht="12.75">
      <c r="B55" s="55" t="s">
        <v>82</v>
      </c>
      <c r="C55" s="55"/>
      <c r="D55" s="55"/>
      <c r="E55" s="55"/>
      <c r="F55" s="55"/>
      <c r="G55" s="55"/>
    </row>
    <row r="56" spans="2:7" ht="12.75">
      <c r="B56" s="55" t="s">
        <v>83</v>
      </c>
      <c r="C56" s="55"/>
      <c r="D56" s="55"/>
      <c r="E56" s="55"/>
      <c r="F56" s="55"/>
      <c r="G56" s="55"/>
    </row>
    <row r="57" spans="2:7" ht="12.75">
      <c r="B57" s="55"/>
      <c r="C57" s="55"/>
      <c r="D57" s="55"/>
      <c r="E57" s="55"/>
      <c r="F57" s="55"/>
      <c r="G57" s="55"/>
    </row>
    <row r="58" spans="2:4" ht="12.75">
      <c r="B58" s="79" t="s">
        <v>117</v>
      </c>
      <c r="C58" s="57"/>
      <c r="D58" s="42"/>
    </row>
    <row r="59" spans="2:4" ht="12.75">
      <c r="B59" s="58" t="s">
        <v>56</v>
      </c>
      <c r="C59" s="59"/>
      <c r="D59" s="60">
        <v>29</v>
      </c>
    </row>
    <row r="60" spans="2:4" ht="12.75">
      <c r="B60" s="61" t="s">
        <v>57</v>
      </c>
      <c r="C60" s="62"/>
      <c r="D60" s="63">
        <v>28</v>
      </c>
    </row>
    <row r="61" spans="2:4" ht="13.5" thickBot="1">
      <c r="B61" s="64" t="s">
        <v>58</v>
      </c>
      <c r="C61" s="57"/>
      <c r="D61" s="65">
        <f>(D59+D60)/2</f>
        <v>28.5</v>
      </c>
    </row>
    <row r="62" spans="2:9" ht="12.75">
      <c r="B62" s="55"/>
      <c r="F62" s="66"/>
      <c r="G62" s="67" t="s">
        <v>59</v>
      </c>
      <c r="H62" s="67"/>
      <c r="I62" s="68"/>
    </row>
    <row r="63" spans="2:9" ht="13.5" thickBot="1">
      <c r="B63" s="56" t="s">
        <v>117</v>
      </c>
      <c r="C63" s="57"/>
      <c r="D63" s="42"/>
      <c r="F63" s="69">
        <f>D66-D61</f>
        <v>-2.5</v>
      </c>
      <c r="G63" s="55" t="s">
        <v>77</v>
      </c>
      <c r="H63" s="70"/>
      <c r="I63" s="43"/>
    </row>
    <row r="64" spans="2:9" ht="13.5" thickBot="1">
      <c r="B64" s="58" t="s">
        <v>75</v>
      </c>
      <c r="C64" s="59"/>
      <c r="D64" s="71">
        <v>26</v>
      </c>
      <c r="F64" s="72">
        <f>F63/D61*100</f>
        <v>-8.771929824561402</v>
      </c>
      <c r="G64" s="73" t="s">
        <v>78</v>
      </c>
      <c r="H64" s="74"/>
      <c r="I64" s="53">
        <f>I48*F64/100</f>
        <v>-15553.907017543856</v>
      </c>
    </row>
    <row r="65" spans="2:9" ht="12.75">
      <c r="B65" s="61" t="s">
        <v>76</v>
      </c>
      <c r="C65" s="62"/>
      <c r="D65" s="75">
        <f>25+1</f>
        <v>26</v>
      </c>
      <c r="E65" s="55"/>
      <c r="F65" s="55"/>
      <c r="G65" s="55"/>
      <c r="H65" s="55"/>
      <c r="I65" s="17"/>
    </row>
    <row r="66" spans="2:9" ht="12.75">
      <c r="B66" s="64" t="s">
        <v>58</v>
      </c>
      <c r="C66" s="57"/>
      <c r="D66" s="76">
        <f>(D64+D65)/2</f>
        <v>26</v>
      </c>
      <c r="E66" s="55"/>
      <c r="F66" s="55"/>
      <c r="G66" s="55"/>
      <c r="H66" s="55"/>
      <c r="I66" s="17"/>
    </row>
    <row r="67" spans="2:9" ht="13.5" thickBot="1">
      <c r="B67" s="70"/>
      <c r="C67" s="42"/>
      <c r="D67" s="77"/>
      <c r="E67" s="55"/>
      <c r="F67" s="55"/>
      <c r="G67" s="55"/>
      <c r="H67" s="55"/>
      <c r="I67" s="17"/>
    </row>
    <row r="68" spans="2:9" ht="13.5" thickBot="1">
      <c r="B68" s="28" t="s">
        <v>84</v>
      </c>
      <c r="C68" s="29"/>
      <c r="D68" s="28"/>
      <c r="E68" s="28"/>
      <c r="F68" s="28"/>
      <c r="G68" s="28"/>
      <c r="H68" s="20"/>
      <c r="I68" s="14">
        <f>SUM(I48:I66)</f>
        <v>161760.63298245613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5"/>
  <sheetViews>
    <sheetView workbookViewId="0" topLeftCell="A37">
      <selection activeCell="B53" sqref="B53"/>
    </sheetView>
  </sheetViews>
  <sheetFormatPr defaultColWidth="9.140625" defaultRowHeight="12.75"/>
  <cols>
    <col min="1" max="1" width="4.140625" style="0" customWidth="1"/>
    <col min="7" max="7" width="18.7109375" style="0" customWidth="1"/>
    <col min="8" max="8" width="18.00390625" style="0" customWidth="1"/>
    <col min="9" max="9" width="17.28125" style="0" customWidth="1"/>
  </cols>
  <sheetData>
    <row r="2" spans="2:8" ht="51.75" customHeight="1">
      <c r="B2" s="2" t="s">
        <v>85</v>
      </c>
      <c r="C2" s="2"/>
      <c r="D2" s="2"/>
      <c r="E2" s="2"/>
      <c r="F2" s="2"/>
      <c r="G2" s="2"/>
      <c r="H2" s="2"/>
    </row>
    <row r="4" ht="12.75">
      <c r="I4" s="3" t="s">
        <v>86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2.75" customHeight="1" hidden="1">
      <c r="B7" s="7" t="s">
        <v>4</v>
      </c>
      <c r="C7" s="8"/>
      <c r="D7" s="8"/>
      <c r="E7" s="8"/>
      <c r="F7" s="8"/>
      <c r="G7" s="8"/>
      <c r="H7" s="8"/>
      <c r="I7" s="9">
        <v>1060804.1</v>
      </c>
    </row>
    <row r="8" spans="2:9" ht="12.75" customHeight="1" hidden="1">
      <c r="B8" s="7" t="s">
        <v>5</v>
      </c>
      <c r="C8" s="8"/>
      <c r="D8" s="8"/>
      <c r="E8" s="8"/>
      <c r="F8" s="8"/>
      <c r="G8" s="8"/>
      <c r="H8" s="8"/>
      <c r="I8" s="9">
        <v>-5727.88</v>
      </c>
    </row>
    <row r="9" spans="2:9" ht="12.75" customHeight="1" hidden="1">
      <c r="B9" s="7" t="s">
        <v>6</v>
      </c>
      <c r="C9" s="8"/>
      <c r="D9" s="8"/>
      <c r="E9" s="8"/>
      <c r="F9" s="8"/>
      <c r="G9" s="8"/>
      <c r="H9" s="8"/>
      <c r="I9" s="9">
        <v>-65562.62</v>
      </c>
    </row>
    <row r="10" spans="2:9" ht="12.75" customHeight="1" hidden="1">
      <c r="B10" s="7" t="s">
        <v>7</v>
      </c>
      <c r="C10" s="8"/>
      <c r="D10" s="8"/>
      <c r="E10" s="8"/>
      <c r="F10" s="8"/>
      <c r="G10" s="8"/>
      <c r="H10" s="8"/>
      <c r="I10" s="10">
        <f>SUM(I7:I9)</f>
        <v>989513.6000000002</v>
      </c>
    </row>
    <row r="11" spans="2:9" ht="12.75" customHeight="1" hidden="1">
      <c r="B11" s="7" t="s">
        <v>8</v>
      </c>
      <c r="C11" s="8"/>
      <c r="D11" s="8"/>
      <c r="E11" s="8"/>
      <c r="F11" s="8"/>
      <c r="G11" s="8"/>
      <c r="H11" s="8"/>
      <c r="I11" s="9">
        <v>963.62</v>
      </c>
    </row>
    <row r="12" spans="2:9" ht="13.5" customHeight="1" hidden="1">
      <c r="B12" s="7" t="s">
        <v>11</v>
      </c>
      <c r="C12" s="8"/>
      <c r="D12" s="8"/>
      <c r="E12" s="8"/>
      <c r="F12" s="8"/>
      <c r="G12" s="8"/>
      <c r="H12" s="8"/>
      <c r="I12" s="9">
        <v>1342.45</v>
      </c>
    </row>
    <row r="13" spans="2:9" ht="13.5" thickBot="1">
      <c r="B13" s="11"/>
      <c r="C13" s="12"/>
      <c r="D13" s="13" t="s">
        <v>13</v>
      </c>
      <c r="E13" s="13"/>
      <c r="F13" s="13"/>
      <c r="G13" s="13"/>
      <c r="H13" s="13"/>
      <c r="I13" s="14">
        <f>SUM(I10:I12)</f>
        <v>991819.6700000002</v>
      </c>
    </row>
    <row r="14" ht="13.5" thickBot="1"/>
    <row r="15" spans="2:9" ht="13.5" thickBot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367076.63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-663.45</v>
      </c>
    </row>
    <row r="19" spans="2:9" ht="12.75" customHeight="1" hidden="1">
      <c r="B19" s="7" t="s">
        <v>7</v>
      </c>
      <c r="C19" s="8"/>
      <c r="D19" s="8"/>
      <c r="E19" s="8"/>
      <c r="F19" s="8"/>
      <c r="G19" s="8"/>
      <c r="H19" s="8"/>
      <c r="I19" s="10">
        <f>SUM(I16:I18)</f>
        <v>366413.18</v>
      </c>
    </row>
    <row r="20" spans="2:9" ht="13.5" customHeight="1" hidden="1">
      <c r="B20" s="7" t="s">
        <v>15</v>
      </c>
      <c r="C20" s="8"/>
      <c r="D20" s="8"/>
      <c r="E20" s="8"/>
      <c r="F20" s="8"/>
      <c r="G20" s="8"/>
      <c r="H20" s="8"/>
      <c r="I20" s="9">
        <v>10000</v>
      </c>
    </row>
    <row r="21" spans="2:9" ht="13.5" thickBot="1">
      <c r="B21" s="11"/>
      <c r="C21" s="12"/>
      <c r="D21" s="13" t="s">
        <v>20</v>
      </c>
      <c r="E21" s="13"/>
      <c r="F21" s="13"/>
      <c r="G21" s="13"/>
      <c r="H21" s="13"/>
      <c r="I21" s="14">
        <f>SUM(I19:I20)</f>
        <v>376413.18</v>
      </c>
    </row>
    <row r="22" ht="13.5" thickBot="1"/>
    <row r="23" spans="2:9" ht="13.5" thickBot="1">
      <c r="B23" s="4" t="s">
        <v>21</v>
      </c>
      <c r="C23" s="5"/>
      <c r="D23" s="5"/>
      <c r="E23" s="5"/>
      <c r="F23" s="5"/>
      <c r="G23" s="5"/>
      <c r="H23" s="5"/>
      <c r="I23" s="6"/>
    </row>
    <row r="24" spans="2:9" ht="12.75" customHeight="1" hidden="1">
      <c r="B24" s="7" t="s">
        <v>4</v>
      </c>
      <c r="C24" s="8"/>
      <c r="D24" s="8"/>
      <c r="E24" s="8"/>
      <c r="F24" s="8"/>
      <c r="G24" s="8"/>
      <c r="H24" s="8"/>
      <c r="I24" s="9">
        <v>391510.28</v>
      </c>
    </row>
    <row r="25" spans="2:9" ht="12.75" customHeight="1" hidden="1">
      <c r="B25" s="7" t="s">
        <v>5</v>
      </c>
      <c r="C25" s="8"/>
      <c r="D25" s="8"/>
      <c r="E25" s="8"/>
      <c r="F25" s="8"/>
      <c r="G25" s="8"/>
      <c r="H25" s="8"/>
      <c r="I25" s="9">
        <v>-3542.5</v>
      </c>
    </row>
    <row r="26" spans="2:9" ht="12.75" customHeight="1" hidden="1">
      <c r="B26" s="7" t="s">
        <v>6</v>
      </c>
      <c r="C26" s="8"/>
      <c r="D26" s="8"/>
      <c r="E26" s="8"/>
      <c r="F26" s="8"/>
      <c r="G26" s="8"/>
      <c r="H26" s="8"/>
      <c r="I26" s="9">
        <f>-87677.21</f>
        <v>-87677.21</v>
      </c>
    </row>
    <row r="27" spans="2:9" ht="12.75" customHeight="1" hidden="1">
      <c r="B27" s="7" t="s">
        <v>7</v>
      </c>
      <c r="C27" s="8"/>
      <c r="D27" s="8"/>
      <c r="E27" s="8"/>
      <c r="F27" s="8"/>
      <c r="G27" s="8"/>
      <c r="H27" s="8"/>
      <c r="I27" s="10">
        <f>SUM(I24:I26)</f>
        <v>300290.57</v>
      </c>
    </row>
    <row r="28" spans="2:9" ht="13.5" customHeight="1" hidden="1">
      <c r="B28" s="7" t="s">
        <v>87</v>
      </c>
      <c r="C28" s="8"/>
      <c r="D28" s="8"/>
      <c r="E28" s="8"/>
      <c r="F28" s="8"/>
      <c r="G28" s="8"/>
      <c r="H28" s="8"/>
      <c r="I28" s="9">
        <v>-725.18</v>
      </c>
    </row>
    <row r="29" spans="2:9" ht="13.5" thickBot="1">
      <c r="B29" s="11"/>
      <c r="C29" s="12"/>
      <c r="D29" s="13" t="s">
        <v>22</v>
      </c>
      <c r="E29" s="13"/>
      <c r="F29" s="13"/>
      <c r="G29" s="13"/>
      <c r="H29" s="13"/>
      <c r="I29" s="14">
        <f>SUM(I27:I28)</f>
        <v>299565.39</v>
      </c>
    </row>
    <row r="30" ht="13.5" thickBot="1"/>
    <row r="31" spans="2:9" ht="13.5" thickBot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3.5" hidden="1" thickBot="1">
      <c r="B32" s="7" t="s">
        <v>4</v>
      </c>
      <c r="C32" s="8"/>
      <c r="D32" s="8"/>
      <c r="E32" s="8"/>
      <c r="F32" s="8"/>
      <c r="G32" s="8"/>
      <c r="H32" s="8"/>
      <c r="I32" s="9">
        <v>469832.02</v>
      </c>
    </row>
    <row r="33" spans="2:9" ht="13.5" hidden="1" thickBot="1">
      <c r="B33" s="7" t="s">
        <v>5</v>
      </c>
      <c r="C33" s="8"/>
      <c r="D33" s="8"/>
      <c r="E33" s="8"/>
      <c r="F33" s="8"/>
      <c r="G33" s="8"/>
      <c r="H33" s="8"/>
      <c r="I33" s="9">
        <v>-1488.11</v>
      </c>
    </row>
    <row r="34" spans="2:9" ht="13.5" hidden="1" thickBot="1">
      <c r="B34" s="7" t="s">
        <v>6</v>
      </c>
      <c r="C34" s="8"/>
      <c r="D34" s="8"/>
      <c r="E34" s="8"/>
      <c r="F34" s="8"/>
      <c r="G34" s="8"/>
      <c r="H34" s="8"/>
      <c r="I34" s="9">
        <v>0</v>
      </c>
    </row>
    <row r="35" spans="2:9" ht="13.5" hidden="1" thickBot="1">
      <c r="B35" s="7" t="s">
        <v>7</v>
      </c>
      <c r="C35" s="8"/>
      <c r="D35" s="8"/>
      <c r="E35" s="8"/>
      <c r="F35" s="8"/>
      <c r="G35" s="8"/>
      <c r="H35" s="8"/>
      <c r="I35" s="10">
        <f>SUM(I32:I34)</f>
        <v>468343.91000000003</v>
      </c>
    </row>
    <row r="36" spans="2:9" ht="13.5" hidden="1" thickBot="1">
      <c r="B36" s="7" t="s">
        <v>88</v>
      </c>
      <c r="C36" s="8"/>
      <c r="D36" s="8"/>
      <c r="E36" s="8"/>
      <c r="F36" s="8"/>
      <c r="G36" s="8"/>
      <c r="H36" s="8"/>
      <c r="I36" s="9">
        <v>-54166.67</v>
      </c>
    </row>
    <row r="37" spans="2:9" ht="13.5" thickBot="1">
      <c r="B37" s="11"/>
      <c r="C37" s="12"/>
      <c r="D37" s="13" t="s">
        <v>24</v>
      </c>
      <c r="E37" s="13"/>
      <c r="F37" s="13"/>
      <c r="G37" s="13"/>
      <c r="H37" s="13"/>
      <c r="I37" s="14">
        <f>SUM(I35:I36)</f>
        <v>414177.24000000005</v>
      </c>
    </row>
    <row r="38" ht="13.5" thickBot="1"/>
    <row r="39" spans="2:9" ht="13.5" thickBot="1">
      <c r="B39" s="19" t="s">
        <v>25</v>
      </c>
      <c r="C39" s="19"/>
      <c r="D39" s="19"/>
      <c r="E39" s="19"/>
      <c r="F39" s="19"/>
      <c r="G39" s="19"/>
      <c r="I39" s="14">
        <f>I13+I21+I29+I37</f>
        <v>2081975.4800000002</v>
      </c>
    </row>
    <row r="41" spans="2:9" ht="12.75">
      <c r="B41" t="s">
        <v>26</v>
      </c>
      <c r="E41" s="20" t="s">
        <v>27</v>
      </c>
      <c r="F41" s="20"/>
      <c r="G41" s="20"/>
      <c r="H41" s="21">
        <v>2213.19</v>
      </c>
      <c r="I41" s="20" t="s">
        <v>28</v>
      </c>
    </row>
    <row r="42" spans="2:9" ht="12.75">
      <c r="B42" s="23" t="s">
        <v>89</v>
      </c>
      <c r="C42" s="23"/>
      <c r="D42" s="23"/>
      <c r="E42" s="24" t="s">
        <v>38</v>
      </c>
      <c r="F42" s="24"/>
      <c r="G42" s="24"/>
      <c r="H42" s="26">
        <v>0</v>
      </c>
      <c r="I42" s="21"/>
    </row>
    <row r="43" spans="2:9" ht="12.75">
      <c r="B43" s="80"/>
      <c r="C43" s="80"/>
      <c r="D43" s="80"/>
      <c r="E43" s="81"/>
      <c r="F43" s="81"/>
      <c r="G43" s="81"/>
      <c r="H43" s="82"/>
      <c r="I43" s="21"/>
    </row>
    <row r="44" spans="5:9" ht="12.75">
      <c r="E44" s="20"/>
      <c r="F44" s="22"/>
      <c r="G44" s="22"/>
      <c r="I44" s="21">
        <f>H41+H42+H43</f>
        <v>2213.19</v>
      </c>
    </row>
    <row r="45" spans="2:9" ht="12.75">
      <c r="B45" s="28" t="s">
        <v>43</v>
      </c>
      <c r="I45" s="78">
        <f>SUM(I39:I44)</f>
        <v>2084188.6700000002</v>
      </c>
    </row>
    <row r="46" ht="12.75">
      <c r="I46" s="21"/>
    </row>
    <row r="47" spans="2:8" ht="12.75">
      <c r="B47" s="31" t="s">
        <v>44</v>
      </c>
      <c r="C47" s="31"/>
      <c r="D47" s="31"/>
      <c r="E47" s="31"/>
      <c r="F47" s="31"/>
      <c r="G47" s="32"/>
      <c r="H47" s="33"/>
    </row>
    <row r="48" spans="2:7" ht="12.75">
      <c r="B48" t="s">
        <v>45</v>
      </c>
      <c r="G48" s="15"/>
    </row>
    <row r="49" ht="13.5" thickBot="1"/>
    <row r="50" spans="2:9" ht="12.75">
      <c r="B50" s="34" t="s">
        <v>46</v>
      </c>
      <c r="C50" s="35"/>
      <c r="D50" s="5"/>
      <c r="E50" s="5"/>
      <c r="F50" s="5"/>
      <c r="G50" s="36">
        <f>I39</f>
        <v>2081975.4800000002</v>
      </c>
      <c r="H50" s="5"/>
      <c r="I50" s="6"/>
    </row>
    <row r="51" spans="2:9" ht="12.75">
      <c r="B51" s="37" t="s">
        <v>47</v>
      </c>
      <c r="C51" s="38"/>
      <c r="D51" s="39"/>
      <c r="E51" s="40"/>
      <c r="F51" s="40"/>
      <c r="G51" s="41">
        <f>I45</f>
        <v>2084188.6700000002</v>
      </c>
      <c r="H51" s="42"/>
      <c r="I51" s="43"/>
    </row>
    <row r="52" spans="2:9" ht="13.5" thickBot="1">
      <c r="B52" s="44" t="s">
        <v>48</v>
      </c>
      <c r="C52" s="45"/>
      <c r="D52" s="42"/>
      <c r="E52" s="42"/>
      <c r="F52" s="42"/>
      <c r="G52" s="46">
        <f>G50-G51</f>
        <v>-2213.189999999944</v>
      </c>
      <c r="H52" s="42"/>
      <c r="I52" s="43"/>
    </row>
    <row r="53" spans="2:9" ht="13.5" thickBot="1">
      <c r="B53" s="47" t="s">
        <v>49</v>
      </c>
      <c r="C53" s="48"/>
      <c r="D53" s="49"/>
      <c r="E53" s="50"/>
      <c r="F53" s="50"/>
      <c r="G53" s="51">
        <f>G52</f>
        <v>-2213.189999999944</v>
      </c>
      <c r="H53" s="52"/>
      <c r="I53" s="53">
        <f>G53</f>
        <v>-2213.189999999944</v>
      </c>
    </row>
    <row r="54" ht="12.75">
      <c r="I54" s="19"/>
    </row>
    <row r="55" spans="2:9" ht="12.75">
      <c r="B55" s="54" t="s">
        <v>90</v>
      </c>
      <c r="C55" s="1"/>
      <c r="D55" s="1"/>
      <c r="E55" s="1"/>
      <c r="F55" s="1"/>
      <c r="I55" s="27">
        <f>SUM(I45:I54)</f>
        <v>2081975.4800000002</v>
      </c>
    </row>
    <row r="57" spans="2:7" ht="12.75">
      <c r="B57" s="31" t="s">
        <v>51</v>
      </c>
      <c r="C57" s="31"/>
      <c r="D57" s="31"/>
      <c r="E57" s="31"/>
      <c r="F57" s="31"/>
      <c r="G57" s="32"/>
    </row>
    <row r="58" ht="12.75">
      <c r="B58" s="55"/>
    </row>
    <row r="59" ht="12.75">
      <c r="B59" s="55"/>
    </row>
    <row r="60" spans="2:7" ht="12.75">
      <c r="B60" s="55" t="s">
        <v>52</v>
      </c>
      <c r="C60" s="55"/>
      <c r="D60" s="55"/>
      <c r="E60" s="55"/>
      <c r="F60" s="55"/>
      <c r="G60" s="55"/>
    </row>
    <row r="61" spans="2:7" ht="12.75">
      <c r="B61" s="55" t="s">
        <v>53</v>
      </c>
      <c r="C61" s="55"/>
      <c r="D61" s="55"/>
      <c r="E61" s="55"/>
      <c r="F61" s="55"/>
      <c r="G61" s="55"/>
    </row>
    <row r="62" spans="2:7" ht="12.75">
      <c r="B62" s="55" t="s">
        <v>54</v>
      </c>
      <c r="C62" s="55"/>
      <c r="D62" s="55"/>
      <c r="E62" s="55"/>
      <c r="F62" s="55"/>
      <c r="G62" s="55"/>
    </row>
    <row r="63" spans="2:7" ht="12.75">
      <c r="B63" s="55"/>
      <c r="C63" s="55"/>
      <c r="D63" s="55"/>
      <c r="E63" s="55"/>
      <c r="F63" s="55"/>
      <c r="G63" s="55"/>
    </row>
    <row r="64" spans="2:7" ht="12.75">
      <c r="B64" s="55"/>
      <c r="C64" s="55"/>
      <c r="D64" s="55"/>
      <c r="E64" s="55"/>
      <c r="F64" s="55"/>
      <c r="G64" s="55"/>
    </row>
    <row r="65" spans="2:4" ht="12.75">
      <c r="B65" s="79" t="s">
        <v>91</v>
      </c>
      <c r="C65" s="57"/>
      <c r="D65" s="42"/>
    </row>
    <row r="66" spans="2:4" ht="12.75">
      <c r="B66" s="58" t="s">
        <v>56</v>
      </c>
      <c r="C66" s="59"/>
      <c r="D66" s="60">
        <v>98</v>
      </c>
    </row>
    <row r="67" spans="2:4" ht="12.75">
      <c r="B67" s="61" t="s">
        <v>57</v>
      </c>
      <c r="C67" s="62"/>
      <c r="D67" s="63">
        <v>96</v>
      </c>
    </row>
    <row r="68" spans="2:4" ht="13.5" thickBot="1">
      <c r="B68" s="64" t="s">
        <v>58</v>
      </c>
      <c r="C68" s="57"/>
      <c r="D68" s="65">
        <f>(D66+D67)/2</f>
        <v>97</v>
      </c>
    </row>
    <row r="69" spans="2:9" ht="12.75">
      <c r="B69" s="55"/>
      <c r="F69" s="66"/>
      <c r="G69" s="67" t="s">
        <v>59</v>
      </c>
      <c r="H69" s="67"/>
      <c r="I69" s="68"/>
    </row>
    <row r="70" spans="2:9" ht="13.5" thickBot="1">
      <c r="B70" s="56" t="s">
        <v>91</v>
      </c>
      <c r="C70" s="57"/>
      <c r="D70" s="42"/>
      <c r="F70" s="69">
        <f>D73-D68</f>
        <v>-3.5</v>
      </c>
      <c r="G70" s="55" t="s">
        <v>60</v>
      </c>
      <c r="H70" s="70"/>
      <c r="I70" s="43"/>
    </row>
    <row r="71" spans="2:9" ht="13.5" thickBot="1">
      <c r="B71" s="58" t="s">
        <v>61</v>
      </c>
      <c r="C71" s="59"/>
      <c r="D71" s="71">
        <f>89+8</f>
        <v>97</v>
      </c>
      <c r="F71" s="72">
        <f>F70/D68*100</f>
        <v>-3.608247422680412</v>
      </c>
      <c r="G71" s="73" t="s">
        <v>62</v>
      </c>
      <c r="H71" s="74"/>
      <c r="I71" s="53">
        <f>I55*F71/100</f>
        <v>-75122.82659793814</v>
      </c>
    </row>
    <row r="72" spans="2:9" ht="12.75">
      <c r="B72" s="61" t="s">
        <v>63</v>
      </c>
      <c r="C72" s="62"/>
      <c r="D72" s="75">
        <f>84+6</f>
        <v>90</v>
      </c>
      <c r="E72" s="55"/>
      <c r="F72" s="55"/>
      <c r="G72" s="55"/>
      <c r="H72" s="55"/>
      <c r="I72" s="17"/>
    </row>
    <row r="73" spans="2:9" ht="12.75">
      <c r="B73" s="64" t="s">
        <v>58</v>
      </c>
      <c r="C73" s="57"/>
      <c r="D73" s="76">
        <f>(D71+D72)/2</f>
        <v>93.5</v>
      </c>
      <c r="E73" s="55"/>
      <c r="F73" s="55"/>
      <c r="G73" s="55"/>
      <c r="H73" s="55"/>
      <c r="I73" s="17"/>
    </row>
    <row r="74" spans="2:9" ht="13.5" thickBot="1">
      <c r="B74" s="70"/>
      <c r="C74" s="42"/>
      <c r="D74" s="77"/>
      <c r="E74" s="55"/>
      <c r="F74" s="55"/>
      <c r="G74" s="55"/>
      <c r="H74" s="55"/>
      <c r="I74" s="17"/>
    </row>
    <row r="75" spans="2:9" ht="13.5" thickBot="1">
      <c r="B75" s="28" t="s">
        <v>64</v>
      </c>
      <c r="C75" s="29"/>
      <c r="D75" s="28"/>
      <c r="E75" s="28"/>
      <c r="F75" s="28"/>
      <c r="G75" s="28"/>
      <c r="H75" s="20"/>
      <c r="I75" s="14">
        <f>SUM(I55:I73)</f>
        <v>2006852.6534020621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77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94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95</v>
      </c>
    </row>
    <row r="4" spans="2:9" ht="12.75">
      <c r="B4" s="4" t="s">
        <v>3</v>
      </c>
      <c r="C4" s="5"/>
      <c r="D4" s="5"/>
      <c r="E4" s="5"/>
      <c r="F4" s="5"/>
      <c r="G4" s="5"/>
      <c r="H4" s="5"/>
      <c r="I4" s="6"/>
    </row>
    <row r="5" spans="2:9" ht="12.75" hidden="1">
      <c r="B5" s="7" t="s">
        <v>4</v>
      </c>
      <c r="C5" s="8"/>
      <c r="D5" s="8"/>
      <c r="E5" s="8"/>
      <c r="F5" s="8"/>
      <c r="G5" s="8"/>
      <c r="H5" s="8"/>
      <c r="I5" s="9">
        <v>69394.74</v>
      </c>
    </row>
    <row r="6" spans="2:9" ht="12.75" hidden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2.75" hidden="1">
      <c r="B7" s="7" t="s">
        <v>6</v>
      </c>
      <c r="C7" s="8"/>
      <c r="D7" s="8"/>
      <c r="E7" s="8"/>
      <c r="F7" s="8"/>
      <c r="G7" s="8"/>
      <c r="H7" s="8"/>
      <c r="I7" s="9">
        <v>-1650.9</v>
      </c>
    </row>
    <row r="8" spans="2:9" ht="13.5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67743.84000000001</v>
      </c>
    </row>
    <row r="9" spans="2:9" ht="12.75">
      <c r="B9" s="87">
        <v>42005</v>
      </c>
      <c r="C9" s="88">
        <v>131</v>
      </c>
      <c r="D9" s="88" t="s">
        <v>96</v>
      </c>
      <c r="E9" s="88"/>
      <c r="F9" s="89">
        <f>I8/(C9+C10)*C9</f>
        <v>51297.35861271677</v>
      </c>
      <c r="G9" s="86"/>
      <c r="H9" s="86"/>
      <c r="I9" s="10"/>
    </row>
    <row r="10" spans="2:9" ht="13.5" thickBot="1">
      <c r="B10" s="90">
        <v>42005</v>
      </c>
      <c r="C10" s="74">
        <v>42</v>
      </c>
      <c r="D10" s="74" t="s">
        <v>97</v>
      </c>
      <c r="E10" s="74"/>
      <c r="F10" s="91">
        <f>I8-F9</f>
        <v>16446.48138728324</v>
      </c>
      <c r="G10" s="86"/>
      <c r="H10" s="86"/>
      <c r="I10" s="10"/>
    </row>
    <row r="11" spans="2:9" ht="13.5" thickBot="1">
      <c r="B11" s="92" t="s">
        <v>98</v>
      </c>
      <c r="C11" s="86"/>
      <c r="D11" s="86"/>
      <c r="E11" s="86"/>
      <c r="F11" s="93"/>
      <c r="G11" s="86"/>
      <c r="H11" s="86"/>
      <c r="I11" s="9">
        <f>-F10</f>
        <v>-16446.48138728324</v>
      </c>
    </row>
    <row r="12" spans="2:9" ht="13.5" thickBot="1">
      <c r="B12" s="11"/>
      <c r="C12" s="12"/>
      <c r="D12" s="13" t="s">
        <v>13</v>
      </c>
      <c r="E12" s="13"/>
      <c r="F12" s="13"/>
      <c r="G12" s="13"/>
      <c r="H12" s="13"/>
      <c r="I12" s="14">
        <f>SUM(I8:I11)</f>
        <v>51297.35861271677</v>
      </c>
    </row>
    <row r="13" ht="13.5" thickBot="1"/>
    <row r="14" spans="2:9" ht="12.75">
      <c r="B14" s="4" t="s">
        <v>14</v>
      </c>
      <c r="C14" s="5"/>
      <c r="D14" s="5"/>
      <c r="E14" s="5"/>
      <c r="F14" s="5"/>
      <c r="G14" s="5"/>
      <c r="H14" s="5"/>
      <c r="I14" s="6"/>
    </row>
    <row r="15" spans="2:9" ht="12.75" hidden="1">
      <c r="B15" s="7" t="s">
        <v>4</v>
      </c>
      <c r="C15" s="8"/>
      <c r="D15" s="8"/>
      <c r="E15" s="8"/>
      <c r="F15" s="8"/>
      <c r="G15" s="8"/>
      <c r="H15" s="8"/>
      <c r="I15" s="9">
        <v>59416</v>
      </c>
    </row>
    <row r="16" spans="2:9" ht="12.75" hidden="1">
      <c r="B16" s="7" t="s">
        <v>5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6</v>
      </c>
      <c r="C17" s="8"/>
      <c r="D17" s="8"/>
      <c r="E17" s="8"/>
      <c r="F17" s="8"/>
      <c r="G17" s="8"/>
      <c r="H17" s="8"/>
      <c r="I17" s="9">
        <v>-111.01</v>
      </c>
    </row>
    <row r="18" spans="2:9" ht="12.75">
      <c r="B18" s="85" t="s">
        <v>7</v>
      </c>
      <c r="C18" s="86"/>
      <c r="D18" s="86"/>
      <c r="E18" s="86"/>
      <c r="F18" s="86"/>
      <c r="G18" s="86"/>
      <c r="H18" s="86"/>
      <c r="I18" s="10">
        <f>SUM(I15:I17)</f>
        <v>59304.99</v>
      </c>
    </row>
    <row r="19" spans="2:9" ht="12.75">
      <c r="B19" s="85" t="s">
        <v>99</v>
      </c>
      <c r="C19" s="86"/>
      <c r="D19" s="86"/>
      <c r="E19" s="86"/>
      <c r="F19" s="86"/>
      <c r="G19" s="86"/>
      <c r="H19" s="86"/>
      <c r="I19" s="9">
        <v>-30000</v>
      </c>
    </row>
    <row r="20" spans="2:9" ht="13.5" thickBot="1">
      <c r="B20" s="85"/>
      <c r="C20" s="86"/>
      <c r="D20" s="86"/>
      <c r="E20" s="86"/>
      <c r="F20" s="86"/>
      <c r="G20" s="86"/>
      <c r="H20" s="86"/>
      <c r="I20" s="10">
        <f>I18+I19</f>
        <v>29304.989999999998</v>
      </c>
    </row>
    <row r="21" spans="2:9" ht="12.75">
      <c r="B21" s="87">
        <v>42005</v>
      </c>
      <c r="C21" s="88">
        <v>40</v>
      </c>
      <c r="D21" s="88" t="s">
        <v>96</v>
      </c>
      <c r="E21" s="88"/>
      <c r="F21" s="89">
        <f>I20/(C21+C22)*C21</f>
        <v>21312.72</v>
      </c>
      <c r="G21" s="86"/>
      <c r="H21" s="86"/>
      <c r="I21" s="43"/>
    </row>
    <row r="22" spans="2:9" ht="13.5" thickBot="1">
      <c r="B22" s="90">
        <v>42005</v>
      </c>
      <c r="C22" s="74">
        <v>15</v>
      </c>
      <c r="D22" s="74" t="s">
        <v>97</v>
      </c>
      <c r="E22" s="74"/>
      <c r="F22" s="91">
        <f>I20-F21</f>
        <v>7992.269999999997</v>
      </c>
      <c r="G22" s="86"/>
      <c r="H22" s="86"/>
      <c r="I22" s="10"/>
    </row>
    <row r="23" spans="2:9" ht="13.5" thickBot="1">
      <c r="B23" s="92" t="s">
        <v>98</v>
      </c>
      <c r="C23" s="86"/>
      <c r="D23" s="86"/>
      <c r="E23" s="86"/>
      <c r="F23" s="93"/>
      <c r="G23" s="86"/>
      <c r="H23" s="86"/>
      <c r="I23" s="9">
        <f>-F22</f>
        <v>-7992.269999999997</v>
      </c>
    </row>
    <row r="24" spans="2:9" ht="13.5" thickBot="1">
      <c r="B24" s="94"/>
      <c r="C24" s="12"/>
      <c r="D24" s="13" t="s">
        <v>20</v>
      </c>
      <c r="E24" s="13"/>
      <c r="F24" s="13"/>
      <c r="G24" s="13"/>
      <c r="H24" s="13"/>
      <c r="I24" s="14">
        <f>SUM(I20:I23)</f>
        <v>21312.72</v>
      </c>
    </row>
    <row r="25" spans="2:9" ht="13.5" thickBot="1">
      <c r="B25" s="86"/>
      <c r="C25" s="8"/>
      <c r="D25" s="95"/>
      <c r="E25" s="95"/>
      <c r="F25" s="95"/>
      <c r="G25" s="95"/>
      <c r="H25" s="95"/>
      <c r="I25" s="96"/>
    </row>
    <row r="26" spans="2:9" ht="12.75">
      <c r="B26" s="4" t="s">
        <v>21</v>
      </c>
      <c r="C26" s="5"/>
      <c r="D26" s="5"/>
      <c r="E26" s="5"/>
      <c r="F26" s="5"/>
      <c r="G26" s="5"/>
      <c r="H26" s="5"/>
      <c r="I26" s="6"/>
    </row>
    <row r="27" spans="2:9" ht="12.75" hidden="1">
      <c r="B27" s="7" t="s">
        <v>4</v>
      </c>
      <c r="C27" s="8"/>
      <c r="D27" s="8"/>
      <c r="E27" s="8"/>
      <c r="F27" s="8"/>
      <c r="G27" s="8"/>
      <c r="H27" s="8"/>
      <c r="I27" s="9">
        <v>57441.21</v>
      </c>
    </row>
    <row r="28" spans="2:9" ht="12.75" hidden="1">
      <c r="B28" s="7" t="s">
        <v>5</v>
      </c>
      <c r="C28" s="8"/>
      <c r="D28" s="8"/>
      <c r="E28" s="8"/>
      <c r="F28" s="8"/>
      <c r="G28" s="8"/>
      <c r="H28" s="8"/>
      <c r="I28" s="9">
        <v>0</v>
      </c>
    </row>
    <row r="29" spans="2:9" ht="12.75" hidden="1">
      <c r="B29" s="7" t="s">
        <v>6</v>
      </c>
      <c r="C29" s="8"/>
      <c r="D29" s="8"/>
      <c r="E29" s="8"/>
      <c r="F29" s="8"/>
      <c r="G29" s="8"/>
      <c r="H29" s="8"/>
      <c r="I29" s="9">
        <v>-432.03</v>
      </c>
    </row>
    <row r="30" spans="2:9" ht="13.5" thickBot="1">
      <c r="B30" s="85" t="s">
        <v>7</v>
      </c>
      <c r="C30" s="86"/>
      <c r="D30" s="86"/>
      <c r="E30" s="86"/>
      <c r="F30" s="86"/>
      <c r="G30" s="86"/>
      <c r="H30" s="86"/>
      <c r="I30" s="10">
        <f>SUM(I27:I29)</f>
        <v>57009.18</v>
      </c>
    </row>
    <row r="31" spans="2:13" ht="12.75">
      <c r="B31" s="87">
        <v>42005</v>
      </c>
      <c r="C31" s="88">
        <v>43</v>
      </c>
      <c r="D31" s="88" t="s">
        <v>96</v>
      </c>
      <c r="E31" s="88"/>
      <c r="F31" s="89">
        <f>I30/(C31+C32+C33)*C31</f>
        <v>37142.34454545454</v>
      </c>
      <c r="G31" s="86"/>
      <c r="H31" s="86"/>
      <c r="I31" s="43"/>
      <c r="M31" t="s">
        <v>16</v>
      </c>
    </row>
    <row r="32" spans="2:9" ht="12.75">
      <c r="B32" s="92">
        <v>42005</v>
      </c>
      <c r="C32" s="86">
        <v>4</v>
      </c>
      <c r="D32" s="86" t="s">
        <v>100</v>
      </c>
      <c r="E32" s="86"/>
      <c r="F32" s="97">
        <f>I30/(C31+C32+C33)*C32</f>
        <v>3455.101818181818</v>
      </c>
      <c r="G32" s="86"/>
      <c r="H32" s="86"/>
      <c r="I32" s="43"/>
    </row>
    <row r="33" spans="2:9" ht="13.5" thickBot="1">
      <c r="B33" s="90">
        <v>42005</v>
      </c>
      <c r="C33" s="74">
        <v>19</v>
      </c>
      <c r="D33" s="74" t="s">
        <v>97</v>
      </c>
      <c r="E33" s="74"/>
      <c r="F33" s="91">
        <f>I30/(C31+C32+C33)*C33</f>
        <v>16411.733636363635</v>
      </c>
      <c r="G33" s="86"/>
      <c r="H33" s="86"/>
      <c r="I33" s="10"/>
    </row>
    <row r="34" spans="2:9" ht="12.75">
      <c r="B34" s="92" t="s">
        <v>101</v>
      </c>
      <c r="C34" s="86"/>
      <c r="D34" s="86"/>
      <c r="E34" s="86"/>
      <c r="F34" s="93"/>
      <c r="G34" s="86"/>
      <c r="H34" s="86"/>
      <c r="I34" s="9">
        <f>-F32</f>
        <v>-3455.101818181818</v>
      </c>
    </row>
    <row r="35" spans="2:9" ht="13.5" thickBot="1">
      <c r="B35" s="92" t="s">
        <v>98</v>
      </c>
      <c r="C35" s="86"/>
      <c r="D35" s="86"/>
      <c r="E35" s="86"/>
      <c r="F35" s="93"/>
      <c r="G35" s="86"/>
      <c r="H35" s="86"/>
      <c r="I35" s="9">
        <f>-F33</f>
        <v>-16411.733636363635</v>
      </c>
    </row>
    <row r="36" spans="2:9" ht="13.5" thickBot="1">
      <c r="B36" s="94"/>
      <c r="C36" s="12"/>
      <c r="D36" s="13" t="s">
        <v>22</v>
      </c>
      <c r="E36" s="13"/>
      <c r="F36" s="13"/>
      <c r="G36" s="13"/>
      <c r="H36" s="13"/>
      <c r="I36" s="14">
        <f>SUM(I30:I35)</f>
        <v>37142.34454545455</v>
      </c>
    </row>
    <row r="37" spans="2:9" s="42" customFormat="1" ht="12.75">
      <c r="B37" s="8"/>
      <c r="C37" s="8"/>
      <c r="D37" s="95"/>
      <c r="E37" s="95"/>
      <c r="F37" s="95"/>
      <c r="G37" s="95"/>
      <c r="H37" s="95"/>
      <c r="I37" s="96"/>
    </row>
    <row r="38" ht="13.5" thickBot="1"/>
    <row r="39" spans="2:9" ht="12.75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2.75" hidden="1">
      <c r="B40" s="7" t="s">
        <v>4</v>
      </c>
      <c r="C40" s="8"/>
      <c r="D40" s="8"/>
      <c r="E40" s="8"/>
      <c r="F40" s="8"/>
      <c r="G40" s="8"/>
      <c r="H40" s="8"/>
      <c r="I40" s="9">
        <v>36987.57</v>
      </c>
    </row>
    <row r="41" spans="2:9" ht="12.75" hidden="1">
      <c r="B41" s="7" t="s">
        <v>5</v>
      </c>
      <c r="C41" s="8"/>
      <c r="D41" s="8"/>
      <c r="E41" s="8"/>
      <c r="F41" s="8"/>
      <c r="G41" s="8"/>
      <c r="H41" s="8"/>
      <c r="I41" s="9">
        <v>0</v>
      </c>
    </row>
    <row r="42" spans="2:9" ht="12.75" hidden="1">
      <c r="B42" s="7" t="s">
        <v>6</v>
      </c>
      <c r="C42" s="8"/>
      <c r="D42" s="8"/>
      <c r="E42" s="8"/>
      <c r="F42" s="8"/>
      <c r="G42" s="8"/>
      <c r="H42" s="8"/>
      <c r="I42" s="9">
        <v>-3180.93</v>
      </c>
    </row>
    <row r="43" spans="2:9" ht="13.5" thickBot="1">
      <c r="B43" s="85" t="s">
        <v>7</v>
      </c>
      <c r="C43" s="86"/>
      <c r="D43" s="86"/>
      <c r="E43" s="86"/>
      <c r="F43" s="86"/>
      <c r="G43" s="86"/>
      <c r="H43" s="86"/>
      <c r="I43" s="10">
        <f>SUM(I40:I42)</f>
        <v>33806.64</v>
      </c>
    </row>
    <row r="44" spans="2:9" ht="13.5" thickBot="1">
      <c r="B44" s="11"/>
      <c r="C44" s="12"/>
      <c r="D44" s="13" t="s">
        <v>24</v>
      </c>
      <c r="E44" s="13"/>
      <c r="F44" s="13"/>
      <c r="G44" s="13"/>
      <c r="H44" s="13"/>
      <c r="I44" s="14">
        <f>I43</f>
        <v>33806.64</v>
      </c>
    </row>
    <row r="45" ht="13.5" thickBot="1"/>
    <row r="46" spans="2:9" ht="13.5" thickBot="1">
      <c r="B46" s="19" t="s">
        <v>25</v>
      </c>
      <c r="C46" s="19"/>
      <c r="D46" s="19"/>
      <c r="E46" s="19"/>
      <c r="F46" s="19"/>
      <c r="G46" s="19"/>
      <c r="H46" s="19"/>
      <c r="I46" s="14">
        <f>I12+I24+I36+I44</f>
        <v>143559.0631581713</v>
      </c>
    </row>
    <row r="47" spans="2:9" ht="12.75">
      <c r="B47" s="19"/>
      <c r="C47" s="19"/>
      <c r="D47" s="19"/>
      <c r="E47" s="19"/>
      <c r="F47" s="19"/>
      <c r="G47" s="19"/>
      <c r="H47" s="19"/>
      <c r="I47" s="96"/>
    </row>
    <row r="48" spans="2:9" ht="12.75">
      <c r="B48" s="28" t="s">
        <v>43</v>
      </c>
      <c r="C48" s="29"/>
      <c r="D48" s="28"/>
      <c r="E48" s="28"/>
      <c r="F48" s="28"/>
      <c r="G48" s="28"/>
      <c r="H48" s="20"/>
      <c r="I48" s="96">
        <f>I46</f>
        <v>143559.0631581713</v>
      </c>
    </row>
    <row r="50" spans="2:8" ht="12.75">
      <c r="B50" s="31" t="s">
        <v>44</v>
      </c>
      <c r="C50" s="31"/>
      <c r="D50" s="31"/>
      <c r="E50" s="31"/>
      <c r="F50" s="31"/>
      <c r="G50" s="32"/>
      <c r="H50" s="33"/>
    </row>
    <row r="51" spans="2:7" ht="12.75">
      <c r="B51" t="s">
        <v>45</v>
      </c>
      <c r="G51" s="15"/>
    </row>
    <row r="52" ht="13.5" thickBot="1"/>
    <row r="53" spans="2:9" ht="12.75">
      <c r="B53" s="34" t="s">
        <v>46</v>
      </c>
      <c r="C53" s="35"/>
      <c r="D53" s="5"/>
      <c r="E53" s="5"/>
      <c r="F53" s="5"/>
      <c r="G53" s="36">
        <f>I46</f>
        <v>143559.0631581713</v>
      </c>
      <c r="H53" s="5"/>
      <c r="I53" s="6"/>
    </row>
    <row r="54" spans="2:9" ht="12.75">
      <c r="B54" s="37" t="s">
        <v>47</v>
      </c>
      <c r="C54" s="38"/>
      <c r="D54" s="39"/>
      <c r="E54" s="40"/>
      <c r="F54" s="40"/>
      <c r="G54" s="41">
        <f>I48</f>
        <v>143559.0631581713</v>
      </c>
      <c r="H54" s="42"/>
      <c r="I54" s="43"/>
    </row>
    <row r="55" spans="2:9" ht="13.5" thickBot="1">
      <c r="B55" s="44" t="s">
        <v>48</v>
      </c>
      <c r="C55" s="45"/>
      <c r="D55" s="42"/>
      <c r="E55" s="42"/>
      <c r="F55" s="42"/>
      <c r="G55" s="46">
        <f>G53-G54</f>
        <v>0</v>
      </c>
      <c r="H55" s="42"/>
      <c r="I55" s="43"/>
    </row>
    <row r="56" spans="2:9" ht="13.5" thickBot="1">
      <c r="B56" s="47" t="s">
        <v>49</v>
      </c>
      <c r="C56" s="48"/>
      <c r="D56" s="49"/>
      <c r="E56" s="50"/>
      <c r="F56" s="50"/>
      <c r="G56" s="51">
        <f>G55</f>
        <v>0</v>
      </c>
      <c r="H56" s="52"/>
      <c r="I56" s="53">
        <f>G56</f>
        <v>0</v>
      </c>
    </row>
    <row r="57" ht="12.75">
      <c r="I57" s="19"/>
    </row>
    <row r="58" spans="2:9" ht="12.75">
      <c r="B58" s="54" t="s">
        <v>50</v>
      </c>
      <c r="C58" s="1"/>
      <c r="D58" s="1"/>
      <c r="E58" s="1"/>
      <c r="F58" s="1"/>
      <c r="I58" s="27">
        <f>SUM(I48:I57)</f>
        <v>143559.0631581713</v>
      </c>
    </row>
    <row r="60" spans="2:7" ht="12.75">
      <c r="B60" s="31" t="s">
        <v>51</v>
      </c>
      <c r="C60" s="31"/>
      <c r="D60" s="31"/>
      <c r="E60" s="31"/>
      <c r="F60" s="31"/>
      <c r="G60" s="32"/>
    </row>
    <row r="61" ht="12.75">
      <c r="B61" s="55"/>
    </row>
    <row r="62" spans="2:7" ht="12.75">
      <c r="B62" s="55" t="s">
        <v>52</v>
      </c>
      <c r="C62" s="55"/>
      <c r="D62" s="55"/>
      <c r="E62" s="55"/>
      <c r="F62" s="55"/>
      <c r="G62" s="55"/>
    </row>
    <row r="63" spans="2:7" ht="12.75">
      <c r="B63" s="55" t="s">
        <v>53</v>
      </c>
      <c r="C63" s="55"/>
      <c r="D63" s="55"/>
      <c r="E63" s="55"/>
      <c r="F63" s="55"/>
      <c r="G63" s="55"/>
    </row>
    <row r="64" spans="2:7" ht="12.75">
      <c r="B64" s="55" t="s">
        <v>54</v>
      </c>
      <c r="C64" s="55"/>
      <c r="D64" s="55"/>
      <c r="E64" s="55"/>
      <c r="F64" s="55"/>
      <c r="G64" s="55"/>
    </row>
    <row r="65" spans="2:7" ht="12.75">
      <c r="B65" s="55"/>
      <c r="C65" s="55"/>
      <c r="D65" s="55"/>
      <c r="E65" s="55"/>
      <c r="F65" s="55"/>
      <c r="G65" s="55"/>
    </row>
    <row r="66" spans="2:7" ht="12.75">
      <c r="B66" s="55"/>
      <c r="C66" s="55"/>
      <c r="D66" s="55"/>
      <c r="E66" s="55"/>
      <c r="F66" s="55"/>
      <c r="G66" s="55"/>
    </row>
    <row r="67" spans="2:4" ht="12.75">
      <c r="B67" s="56" t="s">
        <v>55</v>
      </c>
      <c r="C67" s="57"/>
      <c r="D67" s="42"/>
    </row>
    <row r="68" spans="2:4" ht="12.75">
      <c r="B68" s="58" t="s">
        <v>56</v>
      </c>
      <c r="C68" s="59"/>
      <c r="D68" s="60">
        <v>256</v>
      </c>
    </row>
    <row r="69" spans="2:4" ht="12.75">
      <c r="B69" s="61" t="s">
        <v>57</v>
      </c>
      <c r="C69" s="62"/>
      <c r="D69" s="63">
        <v>251</v>
      </c>
    </row>
    <row r="70" spans="2:4" ht="13.5" thickBot="1">
      <c r="B70" s="64" t="s">
        <v>58</v>
      </c>
      <c r="C70" s="57"/>
      <c r="D70" s="65">
        <f>(D68+D69)/2</f>
        <v>253.5</v>
      </c>
    </row>
    <row r="71" spans="2:9" ht="12.75">
      <c r="B71" s="55"/>
      <c r="F71" s="66"/>
      <c r="G71" s="67" t="s">
        <v>59</v>
      </c>
      <c r="H71" s="67"/>
      <c r="I71" s="68"/>
    </row>
    <row r="72" spans="2:9" ht="13.5" thickBot="1">
      <c r="B72" s="56" t="s">
        <v>55</v>
      </c>
      <c r="C72" s="57"/>
      <c r="D72" s="42"/>
      <c r="F72" s="69">
        <f>D75-D70</f>
        <v>-11</v>
      </c>
      <c r="G72" s="55" t="s">
        <v>60</v>
      </c>
      <c r="H72" s="70"/>
      <c r="I72" s="43"/>
    </row>
    <row r="73" spans="2:9" ht="13.5" thickBot="1">
      <c r="B73" s="58" t="s">
        <v>61</v>
      </c>
      <c r="C73" s="59"/>
      <c r="D73" s="71">
        <f>238+12</f>
        <v>250</v>
      </c>
      <c r="F73" s="72">
        <f>F72/D70*100</f>
        <v>-4.339250493096647</v>
      </c>
      <c r="G73" s="73" t="s">
        <v>62</v>
      </c>
      <c r="H73" s="74"/>
      <c r="I73" s="53">
        <f>I58*F73/100</f>
        <v>-6229.387355975876</v>
      </c>
    </row>
    <row r="74" spans="2:9" ht="12.75">
      <c r="B74" s="61" t="s">
        <v>63</v>
      </c>
      <c r="C74" s="62"/>
      <c r="D74" s="75">
        <f>227+8</f>
        <v>235</v>
      </c>
      <c r="E74" s="55"/>
      <c r="F74" s="55"/>
      <c r="G74" s="55"/>
      <c r="H74" s="55"/>
      <c r="I74" s="17"/>
    </row>
    <row r="75" spans="2:9" ht="12.75">
      <c r="B75" s="64" t="s">
        <v>58</v>
      </c>
      <c r="C75" s="57"/>
      <c r="D75" s="76">
        <f>(D73+D74)/2</f>
        <v>242.5</v>
      </c>
      <c r="E75" s="55"/>
      <c r="F75" s="55"/>
      <c r="G75" s="55"/>
      <c r="H75" s="55"/>
      <c r="I75" s="17"/>
    </row>
    <row r="76" spans="2:9" ht="13.5" thickBot="1">
      <c r="B76" s="70"/>
      <c r="C76" s="42"/>
      <c r="D76" s="77"/>
      <c r="E76" s="55"/>
      <c r="F76" s="55"/>
      <c r="G76" s="55"/>
      <c r="H76" s="55"/>
      <c r="I76" s="17"/>
    </row>
    <row r="77" spans="2:9" ht="13.5" thickBot="1">
      <c r="B77" s="28" t="s">
        <v>64</v>
      </c>
      <c r="C77" s="29"/>
      <c r="D77" s="28"/>
      <c r="E77" s="28"/>
      <c r="F77" s="28"/>
      <c r="G77" s="28"/>
      <c r="H77" s="20"/>
      <c r="I77" s="14">
        <f>SUM(I58:I75)</f>
        <v>137329.67580219544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7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102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103</v>
      </c>
    </row>
    <row r="4" spans="2:9" ht="12.75">
      <c r="B4" s="4" t="s">
        <v>3</v>
      </c>
      <c r="C4" s="5"/>
      <c r="D4" s="5"/>
      <c r="E4" s="5"/>
      <c r="F4" s="5"/>
      <c r="G4" s="5"/>
      <c r="H4" s="5"/>
      <c r="I4" s="6"/>
    </row>
    <row r="5" spans="2:9" ht="12.75" hidden="1">
      <c r="B5" s="7" t="s">
        <v>4</v>
      </c>
      <c r="C5" s="8"/>
      <c r="D5" s="8"/>
      <c r="E5" s="8"/>
      <c r="F5" s="8"/>
      <c r="G5" s="8"/>
      <c r="H5" s="8"/>
      <c r="I5" s="9">
        <v>69394.74</v>
      </c>
    </row>
    <row r="6" spans="2:9" ht="12.75" hidden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2.75" hidden="1">
      <c r="B7" s="7" t="s">
        <v>6</v>
      </c>
      <c r="C7" s="8"/>
      <c r="D7" s="8"/>
      <c r="E7" s="8"/>
      <c r="F7" s="8"/>
      <c r="G7" s="8"/>
      <c r="H7" s="8"/>
      <c r="I7" s="9">
        <v>-1650.9</v>
      </c>
    </row>
    <row r="8" spans="2:9" ht="13.5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67743.84000000001</v>
      </c>
    </row>
    <row r="9" spans="2:9" ht="12.75">
      <c r="B9" s="87">
        <v>42005</v>
      </c>
      <c r="C9" s="88">
        <v>131</v>
      </c>
      <c r="D9" s="88" t="s">
        <v>96</v>
      </c>
      <c r="E9" s="88"/>
      <c r="F9" s="89">
        <f>I8/(C9+C10)*C9</f>
        <v>51297.35861271677</v>
      </c>
      <c r="G9" s="86"/>
      <c r="H9" s="86"/>
      <c r="I9" s="10"/>
    </row>
    <row r="10" spans="2:9" ht="13.5" thickBot="1">
      <c r="B10" s="90">
        <v>42005</v>
      </c>
      <c r="C10" s="74">
        <v>42</v>
      </c>
      <c r="D10" s="74" t="s">
        <v>97</v>
      </c>
      <c r="E10" s="74"/>
      <c r="F10" s="91">
        <f>I8-F9</f>
        <v>16446.48138728324</v>
      </c>
      <c r="G10" s="86"/>
      <c r="H10" s="86"/>
      <c r="I10" s="10"/>
    </row>
    <row r="11" spans="2:9" ht="13.5" thickBot="1">
      <c r="B11" s="92" t="s">
        <v>104</v>
      </c>
      <c r="C11" s="86"/>
      <c r="D11" s="86"/>
      <c r="E11" s="86"/>
      <c r="F11" s="93"/>
      <c r="G11" s="86"/>
      <c r="H11" s="86"/>
      <c r="I11" s="9">
        <f>-F9</f>
        <v>-51297.35861271677</v>
      </c>
    </row>
    <row r="12" spans="2:9" ht="13.5" thickBot="1">
      <c r="B12" s="11"/>
      <c r="C12" s="12"/>
      <c r="D12" s="13" t="s">
        <v>13</v>
      </c>
      <c r="E12" s="13"/>
      <c r="F12" s="13"/>
      <c r="G12" s="13"/>
      <c r="H12" s="13"/>
      <c r="I12" s="14">
        <f>SUM(I8:I11)</f>
        <v>16446.48138728324</v>
      </c>
    </row>
    <row r="13" ht="13.5" thickBot="1"/>
    <row r="14" spans="2:9" ht="12.75">
      <c r="B14" s="4" t="s">
        <v>14</v>
      </c>
      <c r="C14" s="5"/>
      <c r="D14" s="5"/>
      <c r="E14" s="5"/>
      <c r="F14" s="5"/>
      <c r="G14" s="5"/>
      <c r="H14" s="5"/>
      <c r="I14" s="6"/>
    </row>
    <row r="15" spans="2:9" ht="12.75" hidden="1">
      <c r="B15" s="7" t="s">
        <v>4</v>
      </c>
      <c r="C15" s="8"/>
      <c r="D15" s="8"/>
      <c r="E15" s="8"/>
      <c r="F15" s="8"/>
      <c r="G15" s="8"/>
      <c r="H15" s="8"/>
      <c r="I15" s="9">
        <v>59416</v>
      </c>
    </row>
    <row r="16" spans="2:9" ht="12.75" hidden="1">
      <c r="B16" s="7" t="s">
        <v>5</v>
      </c>
      <c r="C16" s="8"/>
      <c r="D16" s="8"/>
      <c r="E16" s="8"/>
      <c r="F16" s="8"/>
      <c r="G16" s="8"/>
      <c r="H16" s="8"/>
      <c r="I16" s="9">
        <v>0</v>
      </c>
    </row>
    <row r="17" spans="2:9" ht="12.75" hidden="1">
      <c r="B17" s="7" t="s">
        <v>6</v>
      </c>
      <c r="C17" s="8"/>
      <c r="D17" s="8"/>
      <c r="E17" s="8"/>
      <c r="F17" s="8"/>
      <c r="G17" s="8"/>
      <c r="H17" s="8"/>
      <c r="I17" s="9">
        <v>-111.01</v>
      </c>
    </row>
    <row r="18" spans="2:9" ht="12.75">
      <c r="B18" s="85" t="s">
        <v>7</v>
      </c>
      <c r="C18" s="86"/>
      <c r="D18" s="86"/>
      <c r="E18" s="86"/>
      <c r="F18" s="86"/>
      <c r="G18" s="86"/>
      <c r="H18" s="86"/>
      <c r="I18" s="10">
        <f>SUM(I15:I17)</f>
        <v>59304.99</v>
      </c>
    </row>
    <row r="19" spans="2:9" ht="12.75">
      <c r="B19" s="85" t="s">
        <v>99</v>
      </c>
      <c r="C19" s="86"/>
      <c r="D19" s="86"/>
      <c r="E19" s="86"/>
      <c r="F19" s="86"/>
      <c r="G19" s="86"/>
      <c r="H19" s="86"/>
      <c r="I19" s="9">
        <v>-30000</v>
      </c>
    </row>
    <row r="20" spans="2:9" ht="13.5" thickBot="1">
      <c r="B20" s="85"/>
      <c r="C20" s="86"/>
      <c r="D20" s="86"/>
      <c r="E20" s="86"/>
      <c r="F20" s="86"/>
      <c r="G20" s="86"/>
      <c r="H20" s="86"/>
      <c r="I20" s="10">
        <f>I18+I19</f>
        <v>29304.989999999998</v>
      </c>
    </row>
    <row r="21" spans="2:9" ht="12.75">
      <c r="B21" s="87">
        <v>42005</v>
      </c>
      <c r="C21" s="88">
        <v>40</v>
      </c>
      <c r="D21" s="88" t="s">
        <v>96</v>
      </c>
      <c r="E21" s="88"/>
      <c r="F21" s="89">
        <f>I20/(C21+C22)*C21</f>
        <v>21312.72</v>
      </c>
      <c r="G21" s="86"/>
      <c r="H21" s="86"/>
      <c r="I21" s="43"/>
    </row>
    <row r="22" spans="2:9" ht="13.5" thickBot="1">
      <c r="B22" s="90">
        <v>42005</v>
      </c>
      <c r="C22" s="74">
        <v>15</v>
      </c>
      <c r="D22" s="74" t="s">
        <v>97</v>
      </c>
      <c r="E22" s="74"/>
      <c r="F22" s="91">
        <f>I20-F21</f>
        <v>7992.269999999997</v>
      </c>
      <c r="G22" s="86"/>
      <c r="H22" s="86"/>
      <c r="I22" s="10"/>
    </row>
    <row r="23" spans="2:9" ht="13.5" thickBot="1">
      <c r="B23" s="92" t="s">
        <v>104</v>
      </c>
      <c r="C23" s="86"/>
      <c r="D23" s="86"/>
      <c r="E23" s="86"/>
      <c r="F23" s="93"/>
      <c r="G23" s="86"/>
      <c r="H23" s="86"/>
      <c r="I23" s="9">
        <f>-F21</f>
        <v>-21312.72</v>
      </c>
    </row>
    <row r="24" spans="2:9" ht="13.5" thickBot="1">
      <c r="B24" s="94"/>
      <c r="C24" s="12"/>
      <c r="D24" s="13" t="s">
        <v>20</v>
      </c>
      <c r="E24" s="13"/>
      <c r="F24" s="13"/>
      <c r="G24" s="13"/>
      <c r="H24" s="13"/>
      <c r="I24" s="14">
        <f>SUM(I20:I23)</f>
        <v>7992.269999999997</v>
      </c>
    </row>
    <row r="25" spans="2:9" ht="13.5" thickBot="1">
      <c r="B25" s="86"/>
      <c r="C25" s="8"/>
      <c r="D25" s="95"/>
      <c r="E25" s="95"/>
      <c r="F25" s="95"/>
      <c r="G25" s="95"/>
      <c r="H25" s="95"/>
      <c r="I25" s="96"/>
    </row>
    <row r="26" spans="2:9" ht="12.75">
      <c r="B26" s="4" t="s">
        <v>21</v>
      </c>
      <c r="C26" s="5"/>
      <c r="D26" s="5"/>
      <c r="E26" s="5"/>
      <c r="F26" s="5"/>
      <c r="G26" s="5"/>
      <c r="H26" s="5"/>
      <c r="I26" s="6"/>
    </row>
    <row r="27" spans="2:9" ht="12.75" hidden="1">
      <c r="B27" s="7" t="s">
        <v>4</v>
      </c>
      <c r="C27" s="8"/>
      <c r="D27" s="8"/>
      <c r="E27" s="8"/>
      <c r="F27" s="8"/>
      <c r="G27" s="8"/>
      <c r="H27" s="8"/>
      <c r="I27" s="9">
        <v>57441.21</v>
      </c>
    </row>
    <row r="28" spans="2:9" ht="12.75" hidden="1">
      <c r="B28" s="7" t="s">
        <v>5</v>
      </c>
      <c r="C28" s="8"/>
      <c r="D28" s="8"/>
      <c r="E28" s="8"/>
      <c r="F28" s="8"/>
      <c r="G28" s="8"/>
      <c r="H28" s="8"/>
      <c r="I28" s="9">
        <v>0</v>
      </c>
    </row>
    <row r="29" spans="2:9" ht="12.75" hidden="1">
      <c r="B29" s="7" t="s">
        <v>6</v>
      </c>
      <c r="C29" s="8"/>
      <c r="D29" s="8"/>
      <c r="E29" s="8"/>
      <c r="F29" s="8"/>
      <c r="G29" s="8"/>
      <c r="H29" s="8"/>
      <c r="I29" s="9">
        <v>-432.03</v>
      </c>
    </row>
    <row r="30" spans="2:9" ht="13.5" thickBot="1">
      <c r="B30" s="85" t="s">
        <v>7</v>
      </c>
      <c r="C30" s="86"/>
      <c r="D30" s="86"/>
      <c r="E30" s="86"/>
      <c r="F30" s="86"/>
      <c r="G30" s="86"/>
      <c r="H30" s="86"/>
      <c r="I30" s="10">
        <f>SUM(I27:I29)</f>
        <v>57009.18</v>
      </c>
    </row>
    <row r="31" spans="2:13" ht="12.75">
      <c r="B31" s="87">
        <v>42005</v>
      </c>
      <c r="C31" s="88">
        <v>43</v>
      </c>
      <c r="D31" s="88" t="s">
        <v>96</v>
      </c>
      <c r="E31" s="88"/>
      <c r="F31" s="89">
        <f>I30/(C31+C32+C33)*C31</f>
        <v>37142.34454545454</v>
      </c>
      <c r="G31" s="86"/>
      <c r="H31" s="86"/>
      <c r="I31" s="43"/>
      <c r="M31" t="s">
        <v>16</v>
      </c>
    </row>
    <row r="32" spans="2:9" ht="12.75">
      <c r="B32" s="92">
        <v>42005</v>
      </c>
      <c r="C32" s="86">
        <v>4</v>
      </c>
      <c r="D32" s="86" t="s">
        <v>100</v>
      </c>
      <c r="E32" s="86"/>
      <c r="F32" s="97">
        <f>I30/(C31+C32+C33)*C32</f>
        <v>3455.101818181818</v>
      </c>
      <c r="G32" s="86"/>
      <c r="H32" s="86"/>
      <c r="I32" s="43"/>
    </row>
    <row r="33" spans="2:9" ht="13.5" thickBot="1">
      <c r="B33" s="90">
        <v>42005</v>
      </c>
      <c r="C33" s="74">
        <v>19</v>
      </c>
      <c r="D33" s="74" t="s">
        <v>97</v>
      </c>
      <c r="E33" s="74"/>
      <c r="F33" s="91">
        <f>I30/(C31+C32+C33)*C33</f>
        <v>16411.733636363635</v>
      </c>
      <c r="G33" s="86"/>
      <c r="H33" s="86"/>
      <c r="I33" s="10"/>
    </row>
    <row r="34" spans="2:9" ht="12.75">
      <c r="B34" s="92" t="s">
        <v>101</v>
      </c>
      <c r="C34" s="86"/>
      <c r="D34" s="86"/>
      <c r="E34" s="86"/>
      <c r="F34" s="93"/>
      <c r="G34" s="86"/>
      <c r="H34" s="86"/>
      <c r="I34" s="9">
        <f>-F32</f>
        <v>-3455.101818181818</v>
      </c>
    </row>
    <row r="35" spans="2:9" ht="13.5" thickBot="1">
      <c r="B35" s="92" t="s">
        <v>104</v>
      </c>
      <c r="C35" s="86"/>
      <c r="D35" s="86"/>
      <c r="E35" s="86"/>
      <c r="F35" s="93"/>
      <c r="G35" s="86"/>
      <c r="H35" s="86"/>
      <c r="I35" s="9">
        <f>-F31</f>
        <v>-37142.34454545454</v>
      </c>
    </row>
    <row r="36" spans="2:9" ht="13.5" thickBot="1">
      <c r="B36" s="94"/>
      <c r="C36" s="12"/>
      <c r="D36" s="13" t="s">
        <v>22</v>
      </c>
      <c r="E36" s="13"/>
      <c r="F36" s="13"/>
      <c r="G36" s="13"/>
      <c r="H36" s="13"/>
      <c r="I36" s="14">
        <f>SUM(I30:I35)</f>
        <v>16411.733636363642</v>
      </c>
    </row>
    <row r="37" spans="2:9" s="42" customFormat="1" ht="12.75">
      <c r="B37" s="8"/>
      <c r="C37" s="8"/>
      <c r="D37" s="95"/>
      <c r="E37" s="95"/>
      <c r="F37" s="95"/>
      <c r="G37" s="95"/>
      <c r="H37" s="95"/>
      <c r="I37" s="96"/>
    </row>
    <row r="38" ht="13.5" thickBot="1"/>
    <row r="39" spans="2:9" ht="13.5" thickBot="1">
      <c r="B39" s="4" t="s">
        <v>23</v>
      </c>
      <c r="C39" s="5"/>
      <c r="D39" s="5"/>
      <c r="E39" s="5"/>
      <c r="F39" s="5"/>
      <c r="G39" s="5"/>
      <c r="H39" s="5"/>
      <c r="I39" s="6"/>
    </row>
    <row r="40" spans="2:9" ht="13.5" hidden="1" thickBot="1">
      <c r="B40" s="7" t="s">
        <v>4</v>
      </c>
      <c r="C40" s="8"/>
      <c r="D40" s="8"/>
      <c r="E40" s="8"/>
      <c r="F40" s="8"/>
      <c r="G40" s="8"/>
      <c r="H40" s="8"/>
      <c r="I40" s="9">
        <v>12991.1</v>
      </c>
    </row>
    <row r="41" spans="2:9" ht="13.5" hidden="1" thickBot="1">
      <c r="B41" s="7" t="s">
        <v>5</v>
      </c>
      <c r="C41" s="8"/>
      <c r="D41" s="8"/>
      <c r="E41" s="8"/>
      <c r="F41" s="8"/>
      <c r="G41" s="8"/>
      <c r="H41" s="8"/>
      <c r="I41" s="9">
        <v>0</v>
      </c>
    </row>
    <row r="42" spans="2:9" ht="13.5" hidden="1" thickBot="1">
      <c r="B42" s="7" t="s">
        <v>6</v>
      </c>
      <c r="C42" s="8"/>
      <c r="D42" s="8"/>
      <c r="E42" s="8"/>
      <c r="F42" s="8"/>
      <c r="G42" s="8"/>
      <c r="H42" s="8"/>
      <c r="I42" s="9">
        <v>-7165.18</v>
      </c>
    </row>
    <row r="43" spans="2:9" ht="13.5" hidden="1" thickBot="1">
      <c r="B43" s="85" t="s">
        <v>7</v>
      </c>
      <c r="C43" s="86"/>
      <c r="D43" s="86"/>
      <c r="E43" s="86"/>
      <c r="F43" s="86"/>
      <c r="G43" s="86"/>
      <c r="H43" s="86"/>
      <c r="I43" s="10">
        <f>SUM(I40:I42)</f>
        <v>5825.92</v>
      </c>
    </row>
    <row r="44" spans="2:9" ht="13.5" thickBot="1">
      <c r="B44" s="11"/>
      <c r="C44" s="12"/>
      <c r="D44" s="13" t="s">
        <v>24</v>
      </c>
      <c r="E44" s="13"/>
      <c r="F44" s="13"/>
      <c r="G44" s="13"/>
      <c r="H44" s="13"/>
      <c r="I44" s="14">
        <f>I43</f>
        <v>5825.92</v>
      </c>
    </row>
    <row r="45" ht="13.5" thickBot="1"/>
    <row r="46" spans="2:9" ht="13.5" thickBot="1">
      <c r="B46" s="19" t="s">
        <v>25</v>
      </c>
      <c r="C46" s="19"/>
      <c r="D46" s="19"/>
      <c r="E46" s="19"/>
      <c r="F46" s="19"/>
      <c r="G46" s="19"/>
      <c r="H46" s="19"/>
      <c r="I46" s="14">
        <f>I12+I24+I36+I44</f>
        <v>46676.405023646876</v>
      </c>
    </row>
    <row r="47" spans="2:9" ht="12.75">
      <c r="B47" s="19"/>
      <c r="C47" s="19"/>
      <c r="D47" s="19"/>
      <c r="E47" s="19"/>
      <c r="F47" s="19"/>
      <c r="G47" s="19"/>
      <c r="H47" s="19"/>
      <c r="I47" s="96"/>
    </row>
    <row r="48" spans="2:9" ht="12.75">
      <c r="B48" s="28" t="s">
        <v>43</v>
      </c>
      <c r="C48" s="29"/>
      <c r="D48" s="28"/>
      <c r="E48" s="28"/>
      <c r="F48" s="28"/>
      <c r="G48" s="28"/>
      <c r="H48" s="20"/>
      <c r="I48" s="96">
        <f>I46</f>
        <v>46676.405023646876</v>
      </c>
    </row>
    <row r="50" spans="2:8" ht="12.75">
      <c r="B50" s="31" t="s">
        <v>44</v>
      </c>
      <c r="C50" s="31"/>
      <c r="D50" s="31"/>
      <c r="E50" s="31"/>
      <c r="F50" s="31"/>
      <c r="G50" s="32"/>
      <c r="H50" s="33"/>
    </row>
    <row r="51" spans="2:7" ht="12.75">
      <c r="B51" t="s">
        <v>105</v>
      </c>
      <c r="G51" s="15"/>
    </row>
    <row r="52" ht="13.5" thickBot="1"/>
    <row r="53" spans="2:9" ht="12.75">
      <c r="B53" s="34" t="s">
        <v>46</v>
      </c>
      <c r="C53" s="35"/>
      <c r="D53" s="5"/>
      <c r="E53" s="5"/>
      <c r="F53" s="5"/>
      <c r="G53" s="36">
        <f>I46</f>
        <v>46676.405023646876</v>
      </c>
      <c r="H53" s="5"/>
      <c r="I53" s="6"/>
    </row>
    <row r="54" spans="2:9" ht="12.75">
      <c r="B54" s="37" t="s">
        <v>47</v>
      </c>
      <c r="C54" s="38"/>
      <c r="D54" s="39"/>
      <c r="E54" s="40"/>
      <c r="F54" s="40"/>
      <c r="G54" s="41">
        <f>I48</f>
        <v>46676.405023646876</v>
      </c>
      <c r="H54" s="42"/>
      <c r="I54" s="43"/>
    </row>
    <row r="55" spans="2:9" ht="13.5" thickBot="1">
      <c r="B55" s="44" t="s">
        <v>48</v>
      </c>
      <c r="C55" s="45"/>
      <c r="D55" s="42"/>
      <c r="E55" s="42"/>
      <c r="F55" s="42"/>
      <c r="G55" s="46">
        <f>G53-G54</f>
        <v>0</v>
      </c>
      <c r="H55" s="42"/>
      <c r="I55" s="43"/>
    </row>
    <row r="56" spans="2:9" ht="13.5" thickBot="1">
      <c r="B56" s="47" t="s">
        <v>49</v>
      </c>
      <c r="C56" s="48"/>
      <c r="D56" s="49"/>
      <c r="E56" s="50"/>
      <c r="F56" s="50"/>
      <c r="G56" s="51">
        <f>G55</f>
        <v>0</v>
      </c>
      <c r="H56" s="52"/>
      <c r="I56" s="53">
        <f>G56</f>
        <v>0</v>
      </c>
    </row>
    <row r="57" ht="12.75">
      <c r="I57" s="19"/>
    </row>
    <row r="58" spans="2:9" ht="12.75">
      <c r="B58" s="54" t="s">
        <v>90</v>
      </c>
      <c r="C58" s="1"/>
      <c r="D58" s="1"/>
      <c r="E58" s="1"/>
      <c r="F58" s="1"/>
      <c r="I58" s="27">
        <f>SUM(I48:I57)</f>
        <v>46676.405023646876</v>
      </c>
    </row>
    <row r="60" spans="2:7" ht="12.75">
      <c r="B60" s="31" t="s">
        <v>51</v>
      </c>
      <c r="C60" s="31"/>
      <c r="D60" s="31"/>
      <c r="E60" s="31"/>
      <c r="F60" s="31"/>
      <c r="G60" s="32"/>
    </row>
    <row r="61" ht="12.75">
      <c r="B61" s="55"/>
    </row>
    <row r="62" spans="2:7" ht="12.75">
      <c r="B62" s="55" t="s">
        <v>52</v>
      </c>
      <c r="C62" s="55"/>
      <c r="D62" s="55"/>
      <c r="E62" s="55"/>
      <c r="F62" s="55"/>
      <c r="G62" s="55"/>
    </row>
    <row r="63" spans="2:7" ht="12.75">
      <c r="B63" s="55" t="s">
        <v>53</v>
      </c>
      <c r="C63" s="55"/>
      <c r="D63" s="55"/>
      <c r="E63" s="55"/>
      <c r="F63" s="55"/>
      <c r="G63" s="55"/>
    </row>
    <row r="64" spans="2:7" ht="12.75">
      <c r="B64" s="55" t="s">
        <v>54</v>
      </c>
      <c r="C64" s="55"/>
      <c r="D64" s="55"/>
      <c r="E64" s="55"/>
      <c r="F64" s="55"/>
      <c r="G64" s="55"/>
    </row>
    <row r="65" spans="2:7" ht="12.75">
      <c r="B65" s="55"/>
      <c r="C65" s="55"/>
      <c r="D65" s="55"/>
      <c r="E65" s="55"/>
      <c r="F65" s="55"/>
      <c r="G65" s="55"/>
    </row>
    <row r="66" spans="2:7" ht="12.75">
      <c r="B66" s="55"/>
      <c r="C66" s="55"/>
      <c r="D66" s="55"/>
      <c r="E66" s="55"/>
      <c r="F66" s="55"/>
      <c r="G66" s="55"/>
    </row>
    <row r="67" spans="2:4" ht="12.75">
      <c r="B67" s="56" t="s">
        <v>91</v>
      </c>
      <c r="C67" s="57"/>
      <c r="D67" s="42"/>
    </row>
    <row r="68" spans="2:4" ht="12.75">
      <c r="B68" s="58" t="s">
        <v>56</v>
      </c>
      <c r="C68" s="59"/>
      <c r="D68" s="60">
        <v>98</v>
      </c>
    </row>
    <row r="69" spans="2:4" ht="12.75">
      <c r="B69" s="61" t="s">
        <v>57</v>
      </c>
      <c r="C69" s="62"/>
      <c r="D69" s="63">
        <v>96</v>
      </c>
    </row>
    <row r="70" spans="2:4" ht="13.5" thickBot="1">
      <c r="B70" s="64" t="s">
        <v>58</v>
      </c>
      <c r="C70" s="57"/>
      <c r="D70" s="65">
        <f>(D68+D69)/2</f>
        <v>97</v>
      </c>
    </row>
    <row r="71" spans="2:9" ht="12.75">
      <c r="B71" s="55"/>
      <c r="F71" s="66"/>
      <c r="G71" s="67" t="s">
        <v>59</v>
      </c>
      <c r="H71" s="67"/>
      <c r="I71" s="68"/>
    </row>
    <row r="72" spans="2:9" ht="13.5" thickBot="1">
      <c r="B72" s="56" t="s">
        <v>91</v>
      </c>
      <c r="C72" s="57"/>
      <c r="D72" s="42"/>
      <c r="F72" s="69">
        <f>D75-D70</f>
        <v>-3.5</v>
      </c>
      <c r="G72" s="55" t="s">
        <v>60</v>
      </c>
      <c r="H72" s="70"/>
      <c r="I72" s="43"/>
    </row>
    <row r="73" spans="2:9" ht="13.5" thickBot="1">
      <c r="B73" s="58" t="s">
        <v>61</v>
      </c>
      <c r="C73" s="59"/>
      <c r="D73" s="71">
        <f>89+8</f>
        <v>97</v>
      </c>
      <c r="F73" s="72">
        <f>F72/D70*100</f>
        <v>-3.608247422680412</v>
      </c>
      <c r="G73" s="73" t="s">
        <v>62</v>
      </c>
      <c r="H73" s="74"/>
      <c r="I73" s="53">
        <f>I58*F73/100</f>
        <v>-1684.2001812656088</v>
      </c>
    </row>
    <row r="74" spans="2:9" ht="12.75">
      <c r="B74" s="61" t="s">
        <v>63</v>
      </c>
      <c r="C74" s="62"/>
      <c r="D74" s="75">
        <f>84+6</f>
        <v>90</v>
      </c>
      <c r="E74" s="55"/>
      <c r="F74" s="55"/>
      <c r="G74" s="55"/>
      <c r="H74" s="55"/>
      <c r="I74" s="17"/>
    </row>
    <row r="75" spans="2:9" ht="12.75">
      <c r="B75" s="64" t="s">
        <v>58</v>
      </c>
      <c r="C75" s="57"/>
      <c r="D75" s="76">
        <f>(D73+D74)/2</f>
        <v>93.5</v>
      </c>
      <c r="E75" s="55"/>
      <c r="F75" s="55"/>
      <c r="G75" s="55"/>
      <c r="H75" s="55"/>
      <c r="I75" s="17"/>
    </row>
    <row r="76" spans="2:9" ht="13.5" thickBot="1">
      <c r="B76" s="70"/>
      <c r="C76" s="42"/>
      <c r="D76" s="77"/>
      <c r="E76" s="55"/>
      <c r="F76" s="55"/>
      <c r="G76" s="55"/>
      <c r="H76" s="55"/>
      <c r="I76" s="17"/>
    </row>
    <row r="77" spans="2:9" ht="13.5" thickBot="1">
      <c r="B77" s="28" t="s">
        <v>64</v>
      </c>
      <c r="C77" s="29"/>
      <c r="D77" s="28"/>
      <c r="E77" s="28"/>
      <c r="F77" s="28"/>
      <c r="G77" s="28"/>
      <c r="H77" s="20"/>
      <c r="I77" s="14">
        <f>SUM(I58:I75)</f>
        <v>44992.20484238127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I75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22.57421875" style="0" customWidth="1"/>
    <col min="9" max="9" width="23.7109375" style="0" customWidth="1"/>
  </cols>
  <sheetData>
    <row r="3" spans="2:9" ht="36" customHeight="1">
      <c r="B3" s="83" t="s">
        <v>107</v>
      </c>
      <c r="C3" s="83"/>
      <c r="D3" s="83"/>
      <c r="E3" s="83"/>
      <c r="F3" s="83"/>
      <c r="G3" s="83"/>
      <c r="H3" s="83"/>
      <c r="I3" s="83"/>
    </row>
    <row r="6" ht="12.75">
      <c r="I6" s="84" t="s">
        <v>108</v>
      </c>
    </row>
    <row r="7" ht="13.5" thickBot="1"/>
    <row r="8" spans="2:9" ht="12.75">
      <c r="B8" s="4" t="s">
        <v>3</v>
      </c>
      <c r="C8" s="5"/>
      <c r="D8" s="5"/>
      <c r="E8" s="5"/>
      <c r="F8" s="5"/>
      <c r="G8" s="5"/>
      <c r="H8" s="5"/>
      <c r="I8" s="6"/>
    </row>
    <row r="9" spans="2:9" ht="12.75" hidden="1">
      <c r="B9" s="7" t="s">
        <v>4</v>
      </c>
      <c r="C9" s="8"/>
      <c r="D9" s="8"/>
      <c r="E9" s="8"/>
      <c r="F9" s="8"/>
      <c r="G9" s="8"/>
      <c r="H9" s="8"/>
      <c r="I9" s="9">
        <v>786851.88</v>
      </c>
    </row>
    <row r="10" spans="2:9" ht="12.75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hidden="1">
      <c r="B11" s="7" t="s">
        <v>6</v>
      </c>
      <c r="C11" s="8"/>
      <c r="D11" s="8"/>
      <c r="E11" s="8"/>
      <c r="F11" s="8"/>
      <c r="G11" s="8"/>
      <c r="H11" s="8"/>
      <c r="I11" s="9">
        <v>-34396.33</v>
      </c>
    </row>
    <row r="12" spans="2:9" ht="13.5" thickBot="1">
      <c r="B12" s="85" t="s">
        <v>7</v>
      </c>
      <c r="C12" s="86"/>
      <c r="D12" s="86"/>
      <c r="E12" s="86"/>
      <c r="F12" s="86"/>
      <c r="G12" s="86"/>
      <c r="H12" s="86"/>
      <c r="I12" s="10">
        <f>SUM(I9:I11)</f>
        <v>752455.55</v>
      </c>
    </row>
    <row r="13" spans="2:9" ht="12.75">
      <c r="B13" s="87">
        <v>42005</v>
      </c>
      <c r="C13" s="88">
        <v>131</v>
      </c>
      <c r="D13" s="88" t="s">
        <v>96</v>
      </c>
      <c r="E13" s="88"/>
      <c r="F13" s="89">
        <f>I12/(C13+C14)*C13</f>
        <v>569778.4800578036</v>
      </c>
      <c r="G13" s="86"/>
      <c r="H13" s="86"/>
      <c r="I13" s="10"/>
    </row>
    <row r="14" spans="2:9" ht="13.5" thickBot="1">
      <c r="B14" s="90">
        <v>42005</v>
      </c>
      <c r="C14" s="74">
        <v>42</v>
      </c>
      <c r="D14" s="74" t="s">
        <v>97</v>
      </c>
      <c r="E14" s="74"/>
      <c r="F14" s="91">
        <f>I12-F13</f>
        <v>182677.06994219648</v>
      </c>
      <c r="G14" s="86"/>
      <c r="H14" s="86"/>
      <c r="I14" s="10"/>
    </row>
    <row r="15" spans="2:9" ht="13.5" thickBot="1">
      <c r="B15" s="92" t="s">
        <v>109</v>
      </c>
      <c r="C15" s="86"/>
      <c r="D15" s="86"/>
      <c r="E15" s="86"/>
      <c r="F15" s="93"/>
      <c r="G15" s="86"/>
      <c r="H15" s="86"/>
      <c r="I15" s="9">
        <f>-F14</f>
        <v>-182677.06994219648</v>
      </c>
    </row>
    <row r="16" spans="2:9" ht="13.5" thickBot="1">
      <c r="B16" s="11"/>
      <c r="C16" s="12"/>
      <c r="D16" s="13" t="s">
        <v>13</v>
      </c>
      <c r="E16" s="13"/>
      <c r="F16" s="13"/>
      <c r="G16" s="13"/>
      <c r="H16" s="13"/>
      <c r="I16" s="14">
        <f>SUM(I12:I15)</f>
        <v>569778.4800578036</v>
      </c>
    </row>
    <row r="17" ht="13.5" thickBot="1"/>
    <row r="18" spans="2:9" ht="12.75">
      <c r="B18" s="4" t="s">
        <v>14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355664.33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-27593.09</v>
      </c>
    </row>
    <row r="22" spans="2:9" ht="12.75">
      <c r="B22" s="85" t="s">
        <v>7</v>
      </c>
      <c r="C22" s="86"/>
      <c r="D22" s="86"/>
      <c r="E22" s="86"/>
      <c r="F22" s="86"/>
      <c r="G22" s="86"/>
      <c r="H22" s="86"/>
      <c r="I22" s="10">
        <f>SUM(I19:I21)</f>
        <v>328071.24</v>
      </c>
    </row>
    <row r="23" spans="2:9" ht="12.75">
      <c r="B23" s="98" t="s">
        <v>110</v>
      </c>
      <c r="C23" s="99"/>
      <c r="D23" s="99"/>
      <c r="E23" s="99"/>
      <c r="F23" s="99"/>
      <c r="G23" s="99"/>
      <c r="H23" s="99"/>
      <c r="I23" s="18">
        <v>-57.8</v>
      </c>
    </row>
    <row r="24" spans="2:9" ht="13.5" thickBot="1">
      <c r="B24" s="98"/>
      <c r="C24" s="99"/>
      <c r="D24" s="99"/>
      <c r="E24" s="99"/>
      <c r="F24" s="99"/>
      <c r="G24" s="99"/>
      <c r="H24" s="99"/>
      <c r="I24" s="100">
        <f>SUM(I22:I23)</f>
        <v>328013.44</v>
      </c>
    </row>
    <row r="25" spans="2:9" ht="12.75">
      <c r="B25" s="87">
        <v>42005</v>
      </c>
      <c r="C25" s="88">
        <v>40</v>
      </c>
      <c r="D25" s="88" t="s">
        <v>96</v>
      </c>
      <c r="E25" s="88"/>
      <c r="F25" s="89">
        <f>I24/(C25+C26)*C25</f>
        <v>238555.2290909091</v>
      </c>
      <c r="G25" s="86"/>
      <c r="H25" s="86"/>
      <c r="I25" s="43"/>
    </row>
    <row r="26" spans="2:9" ht="13.5" thickBot="1">
      <c r="B26" s="90">
        <v>42005</v>
      </c>
      <c r="C26" s="74">
        <v>15</v>
      </c>
      <c r="D26" s="74" t="s">
        <v>97</v>
      </c>
      <c r="E26" s="74"/>
      <c r="F26" s="91">
        <f>I24-F25</f>
        <v>89458.2109090909</v>
      </c>
      <c r="G26" s="86"/>
      <c r="H26" s="86"/>
      <c r="I26" s="10"/>
    </row>
    <row r="27" spans="2:9" ht="13.5" thickBot="1">
      <c r="B27" s="92" t="s">
        <v>109</v>
      </c>
      <c r="C27" s="86"/>
      <c r="D27" s="86"/>
      <c r="E27" s="86"/>
      <c r="F27" s="93"/>
      <c r="G27" s="86"/>
      <c r="H27" s="86"/>
      <c r="I27" s="9">
        <f>-F26</f>
        <v>-89458.2109090909</v>
      </c>
    </row>
    <row r="28" spans="2:9" ht="13.5" thickBot="1">
      <c r="B28" s="11"/>
      <c r="C28" s="12"/>
      <c r="D28" s="13" t="s">
        <v>20</v>
      </c>
      <c r="E28" s="13"/>
      <c r="F28" s="13"/>
      <c r="G28" s="13"/>
      <c r="H28" s="13"/>
      <c r="I28" s="14">
        <f>SUM(I24:I27)</f>
        <v>238555.2290909091</v>
      </c>
    </row>
    <row r="29" ht="13.5" thickBot="1"/>
    <row r="30" spans="2:9" ht="13.5" thickBot="1">
      <c r="B30" s="4" t="s">
        <v>21</v>
      </c>
      <c r="C30" s="5"/>
      <c r="D30" s="5"/>
      <c r="E30" s="5"/>
      <c r="F30" s="5"/>
      <c r="G30" s="5"/>
      <c r="H30" s="5"/>
      <c r="I30" s="6"/>
    </row>
    <row r="31" spans="2:9" ht="13.5" hidden="1" thickBot="1">
      <c r="B31" s="7" t="s">
        <v>4</v>
      </c>
      <c r="C31" s="8"/>
      <c r="D31" s="8"/>
      <c r="E31" s="8"/>
      <c r="F31" s="8"/>
      <c r="G31" s="8"/>
      <c r="H31" s="8"/>
      <c r="I31" s="9">
        <f>116447.92+2620.63</f>
        <v>119068.55</v>
      </c>
    </row>
    <row r="32" spans="2:9" ht="13.5" hidden="1" thickBot="1">
      <c r="B32" s="7" t="s">
        <v>5</v>
      </c>
      <c r="C32" s="8"/>
      <c r="D32" s="8"/>
      <c r="E32" s="8"/>
      <c r="F32" s="8"/>
      <c r="G32" s="8"/>
      <c r="H32" s="8"/>
      <c r="I32" s="9">
        <v>0</v>
      </c>
    </row>
    <row r="33" spans="2:9" ht="13.5" hidden="1" thickBot="1">
      <c r="B33" s="7" t="s">
        <v>6</v>
      </c>
      <c r="C33" s="8"/>
      <c r="D33" s="8"/>
      <c r="E33" s="8"/>
      <c r="F33" s="8"/>
      <c r="G33" s="8"/>
      <c r="H33" s="8"/>
      <c r="I33" s="9">
        <v>0</v>
      </c>
    </row>
    <row r="34" spans="2:9" ht="13.5" hidden="1" thickBot="1">
      <c r="B34" s="85" t="s">
        <v>7</v>
      </c>
      <c r="C34" s="86"/>
      <c r="D34" s="86"/>
      <c r="E34" s="86"/>
      <c r="F34" s="86"/>
      <c r="G34" s="86"/>
      <c r="H34" s="86"/>
      <c r="I34" s="10">
        <f>SUM(I31:I33)</f>
        <v>119068.55</v>
      </c>
    </row>
    <row r="35" spans="2:9" ht="13.5" thickBot="1">
      <c r="B35" s="11"/>
      <c r="C35" s="12"/>
      <c r="D35" s="13" t="s">
        <v>22</v>
      </c>
      <c r="E35" s="13"/>
      <c r="F35" s="13"/>
      <c r="G35" s="13"/>
      <c r="H35" s="13"/>
      <c r="I35" s="14">
        <f>I34</f>
        <v>119068.55</v>
      </c>
    </row>
    <row r="36" ht="13.5" thickBot="1"/>
    <row r="37" spans="2:9" ht="13.5" thickBot="1">
      <c r="B37" s="4" t="s">
        <v>23</v>
      </c>
      <c r="C37" s="5"/>
      <c r="D37" s="5"/>
      <c r="E37" s="5"/>
      <c r="F37" s="5"/>
      <c r="G37" s="5"/>
      <c r="H37" s="5"/>
      <c r="I37" s="6"/>
    </row>
    <row r="38" spans="2:9" ht="13.5" hidden="1" thickBot="1">
      <c r="B38" s="7" t="s">
        <v>4</v>
      </c>
      <c r="C38" s="8"/>
      <c r="D38" s="8"/>
      <c r="E38" s="8"/>
      <c r="F38" s="8"/>
      <c r="G38" s="8"/>
      <c r="H38" s="8"/>
      <c r="I38" s="9">
        <v>169351.24</v>
      </c>
    </row>
    <row r="39" spans="2:9" ht="13.5" hidden="1" thickBot="1">
      <c r="B39" s="7" t="s">
        <v>5</v>
      </c>
      <c r="C39" s="8"/>
      <c r="D39" s="8"/>
      <c r="E39" s="8"/>
      <c r="F39" s="8"/>
      <c r="G39" s="8"/>
      <c r="H39" s="8"/>
      <c r="I39" s="9">
        <v>0</v>
      </c>
    </row>
    <row r="40" spans="2:9" ht="13.5" hidden="1" thickBot="1">
      <c r="B40" s="7" t="s">
        <v>6</v>
      </c>
      <c r="C40" s="8"/>
      <c r="D40" s="8"/>
      <c r="E40" s="8"/>
      <c r="F40" s="8"/>
      <c r="G40" s="8"/>
      <c r="H40" s="8"/>
      <c r="I40" s="9">
        <v>-14564.21</v>
      </c>
    </row>
    <row r="41" spans="2:9" ht="13.5" hidden="1" thickBot="1">
      <c r="B41" s="85" t="s">
        <v>7</v>
      </c>
      <c r="C41" s="86"/>
      <c r="D41" s="86"/>
      <c r="E41" s="86"/>
      <c r="F41" s="86"/>
      <c r="G41" s="86"/>
      <c r="H41" s="86"/>
      <c r="I41" s="10">
        <f>SUM(I38:I40)</f>
        <v>154787.03</v>
      </c>
    </row>
    <row r="42" spans="2:9" ht="13.5" thickBot="1">
      <c r="B42" s="11"/>
      <c r="C42" s="12"/>
      <c r="D42" s="13" t="s">
        <v>24</v>
      </c>
      <c r="E42" s="13"/>
      <c r="F42" s="13"/>
      <c r="G42" s="13"/>
      <c r="H42" s="13"/>
      <c r="I42" s="14">
        <f>I41</f>
        <v>154787.03</v>
      </c>
    </row>
    <row r="43" ht="13.5" thickBot="1"/>
    <row r="44" spans="2:9" ht="13.5" thickBot="1">
      <c r="B44" s="19" t="s">
        <v>25</v>
      </c>
      <c r="C44" s="19"/>
      <c r="D44" s="19"/>
      <c r="E44" s="19"/>
      <c r="F44" s="19"/>
      <c r="G44" s="19"/>
      <c r="H44" s="19"/>
      <c r="I44" s="14">
        <f>I16+I28+I35+I42</f>
        <v>1082189.2891487128</v>
      </c>
    </row>
    <row r="46" spans="2:9" ht="12.75">
      <c r="B46" s="28" t="s">
        <v>43</v>
      </c>
      <c r="C46" s="29"/>
      <c r="D46" s="28"/>
      <c r="E46" s="28"/>
      <c r="F46" s="28"/>
      <c r="G46" s="28"/>
      <c r="H46" s="20"/>
      <c r="I46" s="96">
        <f>I44</f>
        <v>1082189.2891487128</v>
      </c>
    </row>
    <row r="48" spans="2:8" ht="12.75">
      <c r="B48" s="31" t="s">
        <v>44</v>
      </c>
      <c r="C48" s="31"/>
      <c r="D48" s="31"/>
      <c r="E48" s="31"/>
      <c r="F48" s="31"/>
      <c r="G48" s="32"/>
      <c r="H48" s="33"/>
    </row>
    <row r="49" spans="2:7" ht="12.75">
      <c r="B49" t="s">
        <v>45</v>
      </c>
      <c r="G49" s="15"/>
    </row>
    <row r="50" ht="13.5" thickBot="1"/>
    <row r="51" spans="2:9" ht="12.75">
      <c r="B51" s="34" t="s">
        <v>46</v>
      </c>
      <c r="C51" s="35"/>
      <c r="D51" s="5"/>
      <c r="E51" s="5"/>
      <c r="F51" s="5"/>
      <c r="G51" s="36">
        <f>I44</f>
        <v>1082189.2891487128</v>
      </c>
      <c r="H51" s="5"/>
      <c r="I51" s="6"/>
    </row>
    <row r="52" spans="2:9" ht="12.75">
      <c r="B52" s="37" t="s">
        <v>47</v>
      </c>
      <c r="C52" s="38"/>
      <c r="D52" s="39"/>
      <c r="E52" s="40"/>
      <c r="F52" s="40"/>
      <c r="G52" s="41">
        <f>I46</f>
        <v>1082189.2891487128</v>
      </c>
      <c r="H52" s="42"/>
      <c r="I52" s="43"/>
    </row>
    <row r="53" spans="2:9" ht="13.5" thickBot="1">
      <c r="B53" s="44" t="s">
        <v>48</v>
      </c>
      <c r="C53" s="45"/>
      <c r="D53" s="42"/>
      <c r="E53" s="42"/>
      <c r="F53" s="42"/>
      <c r="G53" s="46">
        <f>G51-G52</f>
        <v>0</v>
      </c>
      <c r="H53" s="42"/>
      <c r="I53" s="43"/>
    </row>
    <row r="54" spans="2:9" ht="13.5" thickBot="1">
      <c r="B54" s="47" t="s">
        <v>49</v>
      </c>
      <c r="C54" s="48"/>
      <c r="D54" s="49"/>
      <c r="E54" s="50"/>
      <c r="F54" s="50"/>
      <c r="G54" s="51">
        <f>G53</f>
        <v>0</v>
      </c>
      <c r="H54" s="52"/>
      <c r="I54" s="53">
        <f>G54</f>
        <v>0</v>
      </c>
    </row>
    <row r="55" ht="12.75">
      <c r="I55" s="19"/>
    </row>
    <row r="56" spans="2:9" ht="12.75">
      <c r="B56" s="54" t="s">
        <v>50</v>
      </c>
      <c r="C56" s="1"/>
      <c r="D56" s="1"/>
      <c r="E56" s="1"/>
      <c r="F56" s="1"/>
      <c r="I56" s="27">
        <f>SUM(I46:I55)</f>
        <v>1082189.2891487128</v>
      </c>
    </row>
    <row r="58" spans="2:7" ht="12.75">
      <c r="B58" s="31" t="s">
        <v>51</v>
      </c>
      <c r="C58" s="31"/>
      <c r="D58" s="31"/>
      <c r="E58" s="31"/>
      <c r="F58" s="31"/>
      <c r="G58" s="32"/>
    </row>
    <row r="59" ht="12.75">
      <c r="B59" s="55"/>
    </row>
    <row r="60" spans="2:7" ht="12.75">
      <c r="B60" s="55" t="s">
        <v>52</v>
      </c>
      <c r="C60" s="55"/>
      <c r="D60" s="55"/>
      <c r="E60" s="55"/>
      <c r="F60" s="55"/>
      <c r="G60" s="55"/>
    </row>
    <row r="61" spans="2:7" ht="12.75">
      <c r="B61" s="55" t="s">
        <v>53</v>
      </c>
      <c r="C61" s="55"/>
      <c r="D61" s="55"/>
      <c r="E61" s="55"/>
      <c r="F61" s="55"/>
      <c r="G61" s="55"/>
    </row>
    <row r="62" spans="2:7" ht="12.75">
      <c r="B62" s="55" t="s">
        <v>54</v>
      </c>
      <c r="C62" s="55"/>
      <c r="D62" s="55"/>
      <c r="E62" s="55"/>
      <c r="F62" s="55"/>
      <c r="G62" s="55"/>
    </row>
    <row r="63" spans="2:7" ht="12.75">
      <c r="B63" s="55"/>
      <c r="C63" s="55"/>
      <c r="D63" s="55"/>
      <c r="E63" s="55"/>
      <c r="F63" s="55"/>
      <c r="G63" s="55"/>
    </row>
    <row r="64" spans="2:7" ht="12.75">
      <c r="B64" s="55"/>
      <c r="C64" s="55"/>
      <c r="D64" s="55"/>
      <c r="E64" s="55"/>
      <c r="F64" s="55"/>
      <c r="G64" s="55"/>
    </row>
    <row r="65" spans="2:4" ht="12.75">
      <c r="B65" s="56" t="s">
        <v>55</v>
      </c>
      <c r="C65" s="57"/>
      <c r="D65" s="42"/>
    </row>
    <row r="66" spans="2:4" ht="12.75">
      <c r="B66" s="58" t="s">
        <v>56</v>
      </c>
      <c r="C66" s="59"/>
      <c r="D66" s="60">
        <v>256</v>
      </c>
    </row>
    <row r="67" spans="2:4" ht="12.75">
      <c r="B67" s="61" t="s">
        <v>57</v>
      </c>
      <c r="C67" s="62"/>
      <c r="D67" s="63">
        <v>251</v>
      </c>
    </row>
    <row r="68" spans="2:4" ht="13.5" thickBot="1">
      <c r="B68" s="64" t="s">
        <v>58</v>
      </c>
      <c r="C68" s="57"/>
      <c r="D68" s="65">
        <f>(D66+D67)/2</f>
        <v>253.5</v>
      </c>
    </row>
    <row r="69" spans="2:9" ht="12.75">
      <c r="B69" s="55"/>
      <c r="F69" s="66"/>
      <c r="G69" s="67" t="s">
        <v>59</v>
      </c>
      <c r="H69" s="67"/>
      <c r="I69" s="68"/>
    </row>
    <row r="70" spans="2:9" ht="13.5" thickBot="1">
      <c r="B70" s="56" t="s">
        <v>55</v>
      </c>
      <c r="C70" s="57"/>
      <c r="D70" s="42"/>
      <c r="F70" s="69">
        <f>D73-D68</f>
        <v>-11</v>
      </c>
      <c r="G70" s="55" t="s">
        <v>60</v>
      </c>
      <c r="H70" s="70"/>
      <c r="I70" s="43"/>
    </row>
    <row r="71" spans="2:9" ht="13.5" thickBot="1">
      <c r="B71" s="58" t="s">
        <v>61</v>
      </c>
      <c r="C71" s="59"/>
      <c r="D71" s="71">
        <f>238+12</f>
        <v>250</v>
      </c>
      <c r="F71" s="72">
        <f>F70/D68*100</f>
        <v>-4.339250493096647</v>
      </c>
      <c r="G71" s="73" t="s">
        <v>62</v>
      </c>
      <c r="H71" s="74"/>
      <c r="I71" s="53">
        <f>I56*F71/100</f>
        <v>-46958.904065624614</v>
      </c>
    </row>
    <row r="72" spans="2:9" ht="12.75">
      <c r="B72" s="61" t="s">
        <v>63</v>
      </c>
      <c r="C72" s="62"/>
      <c r="D72" s="75">
        <f>227+8</f>
        <v>235</v>
      </c>
      <c r="E72" s="55"/>
      <c r="F72" s="55"/>
      <c r="G72" s="55"/>
      <c r="H72" s="55"/>
      <c r="I72" s="17"/>
    </row>
    <row r="73" spans="2:9" ht="12.75">
      <c r="B73" s="64" t="s">
        <v>58</v>
      </c>
      <c r="C73" s="57"/>
      <c r="D73" s="76">
        <f>(D71+D72)/2</f>
        <v>242.5</v>
      </c>
      <c r="E73" s="55"/>
      <c r="F73" s="55"/>
      <c r="G73" s="55"/>
      <c r="H73" s="55"/>
      <c r="I73" s="17"/>
    </row>
    <row r="74" spans="2:9" ht="13.5" thickBot="1">
      <c r="B74" s="70"/>
      <c r="C74" s="42"/>
      <c r="D74" s="77"/>
      <c r="E74" s="55"/>
      <c r="F74" s="55"/>
      <c r="G74" s="55"/>
      <c r="H74" s="55"/>
      <c r="I74" s="17"/>
    </row>
    <row r="75" spans="2:9" ht="13.5" thickBot="1">
      <c r="B75" s="28" t="s">
        <v>64</v>
      </c>
      <c r="C75" s="29"/>
      <c r="D75" s="28"/>
      <c r="E75" s="28"/>
      <c r="F75" s="28"/>
      <c r="G75" s="28"/>
      <c r="H75" s="20"/>
      <c r="I75" s="14">
        <f>SUM(I56:I73)</f>
        <v>1035230.3850830882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76"/>
  <sheetViews>
    <sheetView workbookViewId="0" topLeftCell="A1">
      <selection activeCell="A1" sqref="A1:IV16384"/>
    </sheetView>
  </sheetViews>
  <sheetFormatPr defaultColWidth="9.140625" defaultRowHeight="12.75"/>
  <cols>
    <col min="6" max="6" width="12.28125" style="0" customWidth="1"/>
    <col min="7" max="7" width="23.57421875" style="0" customWidth="1"/>
    <col min="8" max="8" width="23.7109375" style="0" customWidth="1"/>
  </cols>
  <sheetData>
    <row r="3" spans="1:8" ht="36" customHeight="1">
      <c r="A3" s="83" t="s">
        <v>112</v>
      </c>
      <c r="B3" s="83"/>
      <c r="C3" s="83"/>
      <c r="D3" s="83"/>
      <c r="E3" s="83"/>
      <c r="F3" s="83"/>
      <c r="G3" s="83"/>
      <c r="H3" s="83"/>
    </row>
    <row r="6" ht="12.75">
      <c r="H6" s="84" t="s">
        <v>113</v>
      </c>
    </row>
    <row r="7" ht="13.5" thickBot="1"/>
    <row r="8" spans="1:8" ht="12.75">
      <c r="A8" s="4" t="s">
        <v>3</v>
      </c>
      <c r="B8" s="5"/>
      <c r="C8" s="5"/>
      <c r="D8" s="5"/>
      <c r="E8" s="5"/>
      <c r="F8" s="5"/>
      <c r="G8" s="5"/>
      <c r="H8" s="6"/>
    </row>
    <row r="9" spans="1:8" ht="12.75" hidden="1">
      <c r="A9" s="7" t="s">
        <v>4</v>
      </c>
      <c r="B9" s="8"/>
      <c r="C9" s="8"/>
      <c r="D9" s="8"/>
      <c r="E9" s="8"/>
      <c r="F9" s="8"/>
      <c r="G9" s="8"/>
      <c r="H9" s="9">
        <v>786851.88</v>
      </c>
    </row>
    <row r="10" spans="1:8" ht="12.75" hidden="1">
      <c r="A10" s="7" t="s">
        <v>5</v>
      </c>
      <c r="B10" s="8"/>
      <c r="C10" s="8"/>
      <c r="D10" s="8"/>
      <c r="E10" s="8"/>
      <c r="F10" s="8"/>
      <c r="G10" s="8"/>
      <c r="H10" s="9">
        <v>0</v>
      </c>
    </row>
    <row r="11" spans="1:8" ht="12.75" hidden="1">
      <c r="A11" s="7" t="s">
        <v>6</v>
      </c>
      <c r="B11" s="8"/>
      <c r="C11" s="8"/>
      <c r="D11" s="8"/>
      <c r="E11" s="8"/>
      <c r="F11" s="8"/>
      <c r="G11" s="8"/>
      <c r="H11" s="9">
        <v>-34396.33</v>
      </c>
    </row>
    <row r="12" spans="1:8" ht="13.5" thickBot="1">
      <c r="A12" s="85" t="s">
        <v>7</v>
      </c>
      <c r="B12" s="86"/>
      <c r="C12" s="86"/>
      <c r="D12" s="86"/>
      <c r="E12" s="86"/>
      <c r="F12" s="86"/>
      <c r="G12" s="86"/>
      <c r="H12" s="10">
        <f>SUM(H9:H11)</f>
        <v>752455.55</v>
      </c>
    </row>
    <row r="13" spans="1:8" ht="12.75">
      <c r="A13" s="87">
        <v>42005</v>
      </c>
      <c r="B13" s="88">
        <v>131</v>
      </c>
      <c r="C13" s="88" t="s">
        <v>96</v>
      </c>
      <c r="D13" s="88"/>
      <c r="E13" s="89">
        <f>H12/(B13+B14)*B13</f>
        <v>569778.4800578036</v>
      </c>
      <c r="F13" s="86"/>
      <c r="G13" s="86"/>
      <c r="H13" s="10"/>
    </row>
    <row r="14" spans="1:8" ht="13.5" thickBot="1">
      <c r="A14" s="90">
        <v>42005</v>
      </c>
      <c r="B14" s="74">
        <v>42</v>
      </c>
      <c r="C14" s="74" t="s">
        <v>97</v>
      </c>
      <c r="D14" s="74"/>
      <c r="E14" s="91">
        <f>H12-E13</f>
        <v>182677.06994219648</v>
      </c>
      <c r="F14" s="86"/>
      <c r="G14" s="86"/>
      <c r="H14" s="10"/>
    </row>
    <row r="15" spans="1:8" ht="13.5" thickBot="1">
      <c r="A15" s="92" t="s">
        <v>114</v>
      </c>
      <c r="B15" s="86"/>
      <c r="C15" s="86"/>
      <c r="D15" s="86"/>
      <c r="E15" s="93"/>
      <c r="F15" s="86"/>
      <c r="G15" s="86"/>
      <c r="H15" s="9">
        <f>-E13</f>
        <v>-569778.4800578036</v>
      </c>
    </row>
    <row r="16" spans="1:8" ht="13.5" thickBot="1">
      <c r="A16" s="11"/>
      <c r="B16" s="12"/>
      <c r="C16" s="13" t="s">
        <v>13</v>
      </c>
      <c r="D16" s="13"/>
      <c r="E16" s="13"/>
      <c r="F16" s="13"/>
      <c r="G16" s="13"/>
      <c r="H16" s="14">
        <f>SUM(H12:H15)</f>
        <v>182677.06994219648</v>
      </c>
    </row>
    <row r="17" ht="13.5" thickBot="1"/>
    <row r="18" spans="1:8" ht="12.75">
      <c r="A18" s="4" t="s">
        <v>14</v>
      </c>
      <c r="B18" s="5"/>
      <c r="C18" s="5"/>
      <c r="D18" s="5"/>
      <c r="E18" s="5"/>
      <c r="F18" s="5"/>
      <c r="G18" s="5"/>
      <c r="H18" s="6"/>
    </row>
    <row r="19" spans="1:8" ht="12.75" hidden="1">
      <c r="A19" s="7" t="s">
        <v>4</v>
      </c>
      <c r="B19" s="8"/>
      <c r="C19" s="8"/>
      <c r="D19" s="8"/>
      <c r="E19" s="8"/>
      <c r="F19" s="8"/>
      <c r="G19" s="8"/>
      <c r="H19" s="9">
        <v>355664.33</v>
      </c>
    </row>
    <row r="20" spans="1:8" ht="12.75" hidden="1">
      <c r="A20" s="7" t="s">
        <v>5</v>
      </c>
      <c r="B20" s="8"/>
      <c r="C20" s="8"/>
      <c r="D20" s="8"/>
      <c r="E20" s="8"/>
      <c r="F20" s="8"/>
      <c r="G20" s="8"/>
      <c r="H20" s="9">
        <v>0</v>
      </c>
    </row>
    <row r="21" spans="1:8" ht="12.75" hidden="1">
      <c r="A21" s="7" t="s">
        <v>6</v>
      </c>
      <c r="B21" s="8"/>
      <c r="C21" s="8"/>
      <c r="D21" s="8"/>
      <c r="E21" s="8"/>
      <c r="F21" s="8"/>
      <c r="G21" s="8"/>
      <c r="H21" s="9">
        <v>-27593.09</v>
      </c>
    </row>
    <row r="22" spans="1:8" ht="12.75">
      <c r="A22" s="85" t="s">
        <v>7</v>
      </c>
      <c r="B22" s="86"/>
      <c r="C22" s="86"/>
      <c r="D22" s="86"/>
      <c r="E22" s="86"/>
      <c r="F22" s="86"/>
      <c r="G22" s="86"/>
      <c r="H22" s="10">
        <f>SUM(H19:H21)</f>
        <v>328071.24</v>
      </c>
    </row>
    <row r="23" spans="1:8" ht="12.75">
      <c r="A23" s="98" t="s">
        <v>110</v>
      </c>
      <c r="B23" s="99"/>
      <c r="C23" s="99"/>
      <c r="D23" s="99"/>
      <c r="E23" s="99"/>
      <c r="F23" s="99"/>
      <c r="G23" s="99"/>
      <c r="H23" s="18">
        <v>-57.8</v>
      </c>
    </row>
    <row r="24" spans="1:8" ht="13.5" thickBot="1">
      <c r="A24" s="98"/>
      <c r="B24" s="99"/>
      <c r="C24" s="99"/>
      <c r="D24" s="99"/>
      <c r="E24" s="99"/>
      <c r="F24" s="99"/>
      <c r="G24" s="99"/>
      <c r="H24" s="100">
        <f>SUM(H22:H23)</f>
        <v>328013.44</v>
      </c>
    </row>
    <row r="25" spans="1:8" ht="12.75">
      <c r="A25" s="87">
        <v>42005</v>
      </c>
      <c r="B25" s="88">
        <v>40</v>
      </c>
      <c r="C25" s="88" t="s">
        <v>96</v>
      </c>
      <c r="D25" s="88"/>
      <c r="E25" s="89">
        <f>H24/(B25+B26)*B25</f>
        <v>238555.2290909091</v>
      </c>
      <c r="F25" s="86"/>
      <c r="G25" s="86"/>
      <c r="H25" s="43"/>
    </row>
    <row r="26" spans="1:8" ht="13.5" thickBot="1">
      <c r="A26" s="90">
        <v>42005</v>
      </c>
      <c r="B26" s="74">
        <v>15</v>
      </c>
      <c r="C26" s="74" t="s">
        <v>97</v>
      </c>
      <c r="D26" s="74"/>
      <c r="E26" s="91">
        <f>H24-E25</f>
        <v>89458.2109090909</v>
      </c>
      <c r="F26" s="86"/>
      <c r="G26" s="86"/>
      <c r="H26" s="10"/>
    </row>
    <row r="27" spans="1:8" ht="13.5" thickBot="1">
      <c r="A27" s="92" t="s">
        <v>109</v>
      </c>
      <c r="B27" s="86"/>
      <c r="C27" s="86"/>
      <c r="D27" s="86"/>
      <c r="E27" s="93"/>
      <c r="F27" s="86"/>
      <c r="G27" s="86"/>
      <c r="H27" s="9">
        <f>-E25</f>
        <v>-238555.2290909091</v>
      </c>
    </row>
    <row r="28" spans="1:8" ht="13.5" thickBot="1">
      <c r="A28" s="11"/>
      <c r="B28" s="12"/>
      <c r="C28" s="13" t="s">
        <v>20</v>
      </c>
      <c r="D28" s="13"/>
      <c r="E28" s="13"/>
      <c r="F28" s="13"/>
      <c r="G28" s="13"/>
      <c r="H28" s="14">
        <f>SUM(H24:H27)</f>
        <v>89458.2109090909</v>
      </c>
    </row>
    <row r="29" ht="13.5" thickBot="1"/>
    <row r="30" spans="1:8" ht="13.5" thickBot="1">
      <c r="A30" s="4" t="s">
        <v>21</v>
      </c>
      <c r="B30" s="5"/>
      <c r="C30" s="5"/>
      <c r="D30" s="5"/>
      <c r="E30" s="5"/>
      <c r="F30" s="5"/>
      <c r="G30" s="5"/>
      <c r="H30" s="6"/>
    </row>
    <row r="31" spans="1:8" ht="13.5" hidden="1" thickBot="1">
      <c r="A31" s="7" t="s">
        <v>4</v>
      </c>
      <c r="B31" s="8"/>
      <c r="C31" s="8"/>
      <c r="D31" s="8"/>
      <c r="E31" s="8"/>
      <c r="F31" s="8"/>
      <c r="G31" s="8"/>
      <c r="H31" s="9">
        <f>59677.46+1529.66</f>
        <v>61207.12</v>
      </c>
    </row>
    <row r="32" spans="1:8" ht="13.5" hidden="1" thickBot="1">
      <c r="A32" s="7" t="s">
        <v>5</v>
      </c>
      <c r="B32" s="8"/>
      <c r="C32" s="8"/>
      <c r="D32" s="8"/>
      <c r="E32" s="8"/>
      <c r="F32" s="8"/>
      <c r="G32" s="8"/>
      <c r="H32" s="9">
        <v>0</v>
      </c>
    </row>
    <row r="33" spans="1:8" ht="13.5" hidden="1" thickBot="1">
      <c r="A33" s="7" t="s">
        <v>6</v>
      </c>
      <c r="B33" s="8"/>
      <c r="C33" s="8"/>
      <c r="D33" s="8"/>
      <c r="E33" s="8"/>
      <c r="F33" s="8"/>
      <c r="G33" s="8"/>
      <c r="H33" s="9">
        <f>-(13380.36+272.91)</f>
        <v>-13653.27</v>
      </c>
    </row>
    <row r="34" spans="1:8" ht="13.5" hidden="1" thickBot="1">
      <c r="A34" s="85" t="s">
        <v>7</v>
      </c>
      <c r="B34" s="86"/>
      <c r="C34" s="86"/>
      <c r="D34" s="86"/>
      <c r="E34" s="86"/>
      <c r="F34" s="86"/>
      <c r="G34" s="86"/>
      <c r="H34" s="10">
        <f>SUM(H31:H33)</f>
        <v>47553.850000000006</v>
      </c>
    </row>
    <row r="35" spans="1:8" ht="13.5" hidden="1" thickBot="1">
      <c r="A35" s="7" t="s">
        <v>87</v>
      </c>
      <c r="B35" s="86"/>
      <c r="C35" s="86"/>
      <c r="D35" s="86"/>
      <c r="E35" s="86"/>
      <c r="F35" s="86"/>
      <c r="G35" s="86"/>
      <c r="H35" s="9">
        <v>-2272.47</v>
      </c>
    </row>
    <row r="36" spans="1:8" ht="13.5" thickBot="1">
      <c r="A36" s="11"/>
      <c r="B36" s="12"/>
      <c r="C36" s="13" t="s">
        <v>22</v>
      </c>
      <c r="D36" s="13"/>
      <c r="E36" s="13"/>
      <c r="F36" s="13"/>
      <c r="G36" s="13"/>
      <c r="H36" s="14">
        <f>SUM(H34:H35)</f>
        <v>45281.380000000005</v>
      </c>
    </row>
    <row r="37" ht="13.5" thickBot="1"/>
    <row r="38" spans="1:8" ht="13.5" thickBot="1">
      <c r="A38" s="4" t="s">
        <v>23</v>
      </c>
      <c r="B38" s="5"/>
      <c r="C38" s="5"/>
      <c r="D38" s="5"/>
      <c r="E38" s="5"/>
      <c r="F38" s="5"/>
      <c r="G38" s="5"/>
      <c r="H38" s="6"/>
    </row>
    <row r="39" spans="1:8" ht="13.5" hidden="1" thickBot="1">
      <c r="A39" s="7" t="s">
        <v>4</v>
      </c>
      <c r="B39" s="8"/>
      <c r="C39" s="8"/>
      <c r="D39" s="8"/>
      <c r="E39" s="8"/>
      <c r="F39" s="8"/>
      <c r="G39" s="8"/>
      <c r="H39" s="9">
        <v>180065.6</v>
      </c>
    </row>
    <row r="40" spans="1:8" ht="13.5" hidden="1" thickBot="1">
      <c r="A40" s="7" t="s">
        <v>5</v>
      </c>
      <c r="B40" s="8"/>
      <c r="C40" s="8"/>
      <c r="D40" s="8"/>
      <c r="E40" s="8"/>
      <c r="F40" s="8"/>
      <c r="G40" s="8"/>
      <c r="H40" s="9">
        <v>0</v>
      </c>
    </row>
    <row r="41" spans="1:8" ht="13.5" hidden="1" thickBot="1">
      <c r="A41" s="7" t="s">
        <v>6</v>
      </c>
      <c r="B41" s="8"/>
      <c r="C41" s="8"/>
      <c r="D41" s="8"/>
      <c r="E41" s="8"/>
      <c r="F41" s="8"/>
      <c r="G41" s="8"/>
      <c r="H41" s="9">
        <v>-33000</v>
      </c>
    </row>
    <row r="42" spans="1:8" ht="13.5" hidden="1" thickBot="1">
      <c r="A42" s="85" t="s">
        <v>7</v>
      </c>
      <c r="B42" s="86"/>
      <c r="C42" s="86"/>
      <c r="D42" s="86"/>
      <c r="E42" s="86"/>
      <c r="F42" s="86"/>
      <c r="G42" s="86"/>
      <c r="H42" s="10">
        <f>SUM(H39:H41)</f>
        <v>147065.6</v>
      </c>
    </row>
    <row r="43" spans="1:8" ht="13.5" thickBot="1">
      <c r="A43" s="11"/>
      <c r="B43" s="12"/>
      <c r="C43" s="13" t="s">
        <v>24</v>
      </c>
      <c r="D43" s="13"/>
      <c r="E43" s="13"/>
      <c r="F43" s="13"/>
      <c r="G43" s="13"/>
      <c r="H43" s="14">
        <f>H42</f>
        <v>147065.6</v>
      </c>
    </row>
    <row r="44" ht="13.5" thickBot="1"/>
    <row r="45" spans="1:8" ht="13.5" thickBot="1">
      <c r="A45" s="19" t="s">
        <v>25</v>
      </c>
      <c r="B45" s="19"/>
      <c r="C45" s="19"/>
      <c r="D45" s="19"/>
      <c r="E45" s="19"/>
      <c r="F45" s="19"/>
      <c r="G45" s="19"/>
      <c r="H45" s="14">
        <f>H16+H28+H36+H43</f>
        <v>464482.2608512874</v>
      </c>
    </row>
    <row r="47" spans="1:8" ht="12.75">
      <c r="A47" s="28" t="s">
        <v>43</v>
      </c>
      <c r="B47" s="29"/>
      <c r="C47" s="28"/>
      <c r="D47" s="28"/>
      <c r="E47" s="28"/>
      <c r="F47" s="28"/>
      <c r="G47" s="20"/>
      <c r="H47" s="96">
        <f>H45</f>
        <v>464482.2608512874</v>
      </c>
    </row>
    <row r="49" spans="1:7" ht="12.75">
      <c r="A49" s="31" t="s">
        <v>44</v>
      </c>
      <c r="B49" s="31"/>
      <c r="C49" s="31"/>
      <c r="D49" s="31"/>
      <c r="E49" s="31"/>
      <c r="F49" s="32"/>
      <c r="G49" s="33"/>
    </row>
    <row r="50" spans="1:6" ht="12.75">
      <c r="A50" t="s">
        <v>45</v>
      </c>
      <c r="F50" s="15"/>
    </row>
    <row r="51" ht="13.5" thickBot="1"/>
    <row r="52" spans="1:8" ht="12.75">
      <c r="A52" s="34" t="s">
        <v>46</v>
      </c>
      <c r="B52" s="35"/>
      <c r="C52" s="5"/>
      <c r="D52" s="5"/>
      <c r="E52" s="5"/>
      <c r="F52" s="36">
        <f>H45</f>
        <v>464482.2608512874</v>
      </c>
      <c r="G52" s="5"/>
      <c r="H52" s="6"/>
    </row>
    <row r="53" spans="1:8" ht="12.75">
      <c r="A53" s="37" t="s">
        <v>47</v>
      </c>
      <c r="B53" s="38"/>
      <c r="C53" s="39"/>
      <c r="D53" s="40"/>
      <c r="E53" s="40"/>
      <c r="F53" s="41">
        <f>H47</f>
        <v>464482.2608512874</v>
      </c>
      <c r="G53" s="42"/>
      <c r="H53" s="43"/>
    </row>
    <row r="54" spans="1:8" ht="13.5" thickBot="1">
      <c r="A54" s="44" t="s">
        <v>48</v>
      </c>
      <c r="B54" s="45"/>
      <c r="C54" s="42"/>
      <c r="D54" s="42"/>
      <c r="E54" s="42"/>
      <c r="F54" s="46">
        <f>F52-F53</f>
        <v>0</v>
      </c>
      <c r="G54" s="42"/>
      <c r="H54" s="43"/>
    </row>
    <row r="55" spans="1:8" ht="13.5" thickBot="1">
      <c r="A55" s="47" t="s">
        <v>49</v>
      </c>
      <c r="B55" s="48"/>
      <c r="C55" s="49"/>
      <c r="D55" s="50"/>
      <c r="E55" s="50"/>
      <c r="F55" s="51">
        <f>F54</f>
        <v>0</v>
      </c>
      <c r="G55" s="52"/>
      <c r="H55" s="53">
        <f>F55</f>
        <v>0</v>
      </c>
    </row>
    <row r="56" ht="12.75">
      <c r="H56" s="19"/>
    </row>
    <row r="57" spans="1:8" ht="12.75">
      <c r="A57" s="54" t="s">
        <v>50</v>
      </c>
      <c r="B57" s="1"/>
      <c r="C57" s="1"/>
      <c r="D57" s="1"/>
      <c r="E57" s="1"/>
      <c r="H57" s="27">
        <f>SUM(H47:H56)</f>
        <v>464482.2608512874</v>
      </c>
    </row>
    <row r="59" spans="1:6" ht="12.75">
      <c r="A59" s="31" t="s">
        <v>51</v>
      </c>
      <c r="B59" s="31"/>
      <c r="C59" s="31"/>
      <c r="D59" s="31"/>
      <c r="E59" s="31"/>
      <c r="F59" s="32"/>
    </row>
    <row r="60" ht="12.75">
      <c r="A60" s="55"/>
    </row>
    <row r="61" spans="1:6" ht="12.75">
      <c r="A61" s="55" t="s">
        <v>52</v>
      </c>
      <c r="B61" s="55"/>
      <c r="C61" s="55"/>
      <c r="D61" s="55"/>
      <c r="E61" s="55"/>
      <c r="F61" s="55"/>
    </row>
    <row r="62" spans="1:6" ht="12.75">
      <c r="A62" s="55" t="s">
        <v>53</v>
      </c>
      <c r="B62" s="55"/>
      <c r="C62" s="55"/>
      <c r="D62" s="55"/>
      <c r="E62" s="55"/>
      <c r="F62" s="55"/>
    </row>
    <row r="63" spans="1:6" ht="12.75">
      <c r="A63" s="55" t="s">
        <v>54</v>
      </c>
      <c r="B63" s="55"/>
      <c r="C63" s="55"/>
      <c r="D63" s="55"/>
      <c r="E63" s="55"/>
      <c r="F63" s="55"/>
    </row>
    <row r="64" spans="1:6" ht="12.75">
      <c r="A64" s="55"/>
      <c r="B64" s="55"/>
      <c r="C64" s="55"/>
      <c r="D64" s="55"/>
      <c r="E64" s="55"/>
      <c r="F64" s="55"/>
    </row>
    <row r="65" spans="1:6" ht="12.75">
      <c r="A65" s="55"/>
      <c r="B65" s="55"/>
      <c r="C65" s="55"/>
      <c r="D65" s="55"/>
      <c r="E65" s="55"/>
      <c r="F65" s="55"/>
    </row>
    <row r="66" spans="1:3" ht="12.75">
      <c r="A66" s="56" t="s">
        <v>91</v>
      </c>
      <c r="B66" s="57"/>
      <c r="C66" s="42"/>
    </row>
    <row r="67" spans="1:3" ht="12.75">
      <c r="A67" s="58" t="s">
        <v>56</v>
      </c>
      <c r="B67" s="59"/>
      <c r="C67" s="60">
        <v>98</v>
      </c>
    </row>
    <row r="68" spans="1:3" ht="12.75">
      <c r="A68" s="61" t="s">
        <v>57</v>
      </c>
      <c r="B68" s="62"/>
      <c r="C68" s="63">
        <v>96</v>
      </c>
    </row>
    <row r="69" spans="1:3" ht="13.5" thickBot="1">
      <c r="A69" s="64" t="s">
        <v>58</v>
      </c>
      <c r="B69" s="57"/>
      <c r="C69" s="65">
        <f>(C67+C68)/2</f>
        <v>97</v>
      </c>
    </row>
    <row r="70" spans="1:8" ht="12.75">
      <c r="A70" s="55"/>
      <c r="E70" s="66"/>
      <c r="F70" s="67" t="s">
        <v>59</v>
      </c>
      <c r="G70" s="67"/>
      <c r="H70" s="68"/>
    </row>
    <row r="71" spans="1:8" ht="13.5" thickBot="1">
      <c r="A71" s="56" t="s">
        <v>91</v>
      </c>
      <c r="B71" s="57"/>
      <c r="C71" s="42"/>
      <c r="E71" s="69">
        <f>C74-C69</f>
        <v>-3.5</v>
      </c>
      <c r="F71" s="55" t="s">
        <v>60</v>
      </c>
      <c r="G71" s="70"/>
      <c r="H71" s="43"/>
    </row>
    <row r="72" spans="1:8" ht="13.5" thickBot="1">
      <c r="A72" s="58" t="s">
        <v>61</v>
      </c>
      <c r="B72" s="59"/>
      <c r="C72" s="71">
        <f>89+8</f>
        <v>97</v>
      </c>
      <c r="E72" s="72">
        <f>E71/C69*100</f>
        <v>-3.608247422680412</v>
      </c>
      <c r="F72" s="73" t="s">
        <v>62</v>
      </c>
      <c r="G72" s="74"/>
      <c r="H72" s="53">
        <f>H57*E72/100</f>
        <v>-16759.669205974285</v>
      </c>
    </row>
    <row r="73" spans="1:8" ht="12.75">
      <c r="A73" s="61" t="s">
        <v>63</v>
      </c>
      <c r="B73" s="62"/>
      <c r="C73" s="75">
        <f>84+6</f>
        <v>90</v>
      </c>
      <c r="D73" s="55"/>
      <c r="E73" s="55"/>
      <c r="F73" s="55"/>
      <c r="G73" s="55"/>
      <c r="H73" s="17"/>
    </row>
    <row r="74" spans="1:8" ht="12.75">
      <c r="A74" s="64" t="s">
        <v>58</v>
      </c>
      <c r="B74" s="57"/>
      <c r="C74" s="76">
        <f>(C72+C73)/2</f>
        <v>93.5</v>
      </c>
      <c r="D74" s="55"/>
      <c r="E74" s="55"/>
      <c r="F74" s="55"/>
      <c r="G74" s="55"/>
      <c r="H74" s="17"/>
    </row>
    <row r="75" spans="1:8" ht="13.5" thickBot="1">
      <c r="A75" s="70"/>
      <c r="B75" s="42"/>
      <c r="C75" s="77"/>
      <c r="D75" s="55"/>
      <c r="E75" s="55"/>
      <c r="F75" s="55"/>
      <c r="G75" s="55"/>
      <c r="H75" s="17"/>
    </row>
    <row r="76" spans="1:8" ht="13.5" thickBot="1">
      <c r="A76" s="28" t="s">
        <v>64</v>
      </c>
      <c r="B76" s="29"/>
      <c r="C76" s="28"/>
      <c r="D76" s="28"/>
      <c r="E76" s="28"/>
      <c r="F76" s="28"/>
      <c r="G76" s="20"/>
      <c r="H76" s="14">
        <f>SUM(H57:H74)</f>
        <v>447722.59164531314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68"/>
  <sheetViews>
    <sheetView workbookViewId="0" topLeftCell="A1">
      <selection activeCell="A1" sqref="A1:IV16384"/>
    </sheetView>
  </sheetViews>
  <sheetFormatPr defaultColWidth="9.140625" defaultRowHeight="12.75"/>
  <cols>
    <col min="8" max="8" width="27.28125" style="0" customWidth="1"/>
    <col min="9" max="9" width="20.140625" style="0" customWidth="1"/>
  </cols>
  <sheetData>
    <row r="2" spans="2:8" ht="39" customHeight="1">
      <c r="B2" s="2" t="s">
        <v>115</v>
      </c>
      <c r="C2" s="2"/>
      <c r="D2" s="2"/>
      <c r="E2" s="2"/>
      <c r="F2" s="2"/>
      <c r="G2" s="2"/>
      <c r="H2" s="2"/>
    </row>
    <row r="4" ht="12.75">
      <c r="I4" s="3" t="s">
        <v>116</v>
      </c>
    </row>
    <row r="5" ht="13.5" thickBot="1"/>
    <row r="6" spans="2:9" ht="13.5" thickBot="1">
      <c r="B6" s="4" t="s">
        <v>3</v>
      </c>
      <c r="C6" s="5"/>
      <c r="D6" s="5"/>
      <c r="E6" s="5"/>
      <c r="F6" s="5"/>
      <c r="G6" s="5"/>
      <c r="H6" s="5"/>
      <c r="I6" s="6"/>
    </row>
    <row r="7" spans="2:9" ht="13.5" hidden="1" thickBot="1">
      <c r="B7" s="7" t="s">
        <v>4</v>
      </c>
      <c r="C7" s="8"/>
      <c r="D7" s="8"/>
      <c r="E7" s="8"/>
      <c r="F7" s="8"/>
      <c r="G7" s="8"/>
      <c r="H7" s="8"/>
      <c r="I7" s="9">
        <v>206997.11</v>
      </c>
    </row>
    <row r="8" spans="2:9" ht="13.5" hidden="1" thickBot="1">
      <c r="B8" s="7" t="s">
        <v>5</v>
      </c>
      <c r="C8" s="8"/>
      <c r="D8" s="8"/>
      <c r="E8" s="8"/>
      <c r="F8" s="8"/>
      <c r="G8" s="8"/>
      <c r="H8" s="8"/>
      <c r="I8" s="9">
        <v>0</v>
      </c>
    </row>
    <row r="9" spans="2:9" ht="13.5" hidden="1" thickBot="1">
      <c r="B9" s="7" t="s">
        <v>6</v>
      </c>
      <c r="C9" s="8"/>
      <c r="D9" s="8"/>
      <c r="E9" s="8"/>
      <c r="F9" s="8"/>
      <c r="G9" s="8"/>
      <c r="H9" s="8"/>
      <c r="I9" s="9">
        <v>0</v>
      </c>
    </row>
    <row r="10" spans="2:9" ht="13.5" hidden="1" thickBot="1">
      <c r="B10" s="7" t="s">
        <v>7</v>
      </c>
      <c r="C10" s="8"/>
      <c r="D10" s="8"/>
      <c r="E10" s="8"/>
      <c r="F10" s="8"/>
      <c r="G10" s="8"/>
      <c r="H10" s="8"/>
      <c r="I10" s="10">
        <f>SUM(I7:I9)</f>
        <v>206997.11</v>
      </c>
    </row>
    <row r="11" spans="2:9" ht="13.5" thickBot="1">
      <c r="B11" s="11"/>
      <c r="C11" s="12"/>
      <c r="D11" s="13" t="s">
        <v>13</v>
      </c>
      <c r="E11" s="13"/>
      <c r="F11" s="13"/>
      <c r="G11" s="13"/>
      <c r="H11" s="13"/>
      <c r="I11" s="14">
        <f>SUM(I10:I10)</f>
        <v>206997.11</v>
      </c>
    </row>
    <row r="12" ht="13.5" thickBot="1"/>
    <row r="13" spans="2:9" ht="13.5" thickBot="1">
      <c r="B13" s="4" t="s">
        <v>14</v>
      </c>
      <c r="C13" s="5"/>
      <c r="D13" s="5"/>
      <c r="E13" s="5"/>
      <c r="F13" s="5"/>
      <c r="G13" s="5"/>
      <c r="H13" s="5"/>
      <c r="I13" s="6"/>
    </row>
    <row r="14" spans="2:9" ht="13.5" hidden="1" thickBot="1">
      <c r="B14" s="7" t="s">
        <v>4</v>
      </c>
      <c r="C14" s="8"/>
      <c r="D14" s="8"/>
      <c r="E14" s="8"/>
      <c r="F14" s="8"/>
      <c r="G14" s="8"/>
      <c r="H14" s="8"/>
      <c r="I14" s="9">
        <v>39630.06</v>
      </c>
    </row>
    <row r="15" spans="2:9" ht="13.5" hidden="1" thickBot="1">
      <c r="B15" s="7" t="s">
        <v>5</v>
      </c>
      <c r="C15" s="8"/>
      <c r="D15" s="8"/>
      <c r="E15" s="8"/>
      <c r="F15" s="8"/>
      <c r="G15" s="8"/>
      <c r="H15" s="8"/>
      <c r="I15" s="9">
        <v>0</v>
      </c>
    </row>
    <row r="16" spans="2:9" ht="13.5" hidden="1" thickBot="1">
      <c r="B16" s="7" t="s">
        <v>6</v>
      </c>
      <c r="C16" s="8"/>
      <c r="D16" s="8"/>
      <c r="E16" s="8"/>
      <c r="F16" s="8"/>
      <c r="G16" s="8"/>
      <c r="H16" s="8"/>
      <c r="I16" s="9">
        <v>0</v>
      </c>
    </row>
    <row r="17" spans="2:9" ht="13.5" hidden="1" thickBot="1">
      <c r="B17" s="7" t="s">
        <v>7</v>
      </c>
      <c r="C17" s="8"/>
      <c r="D17" s="8"/>
      <c r="E17" s="8"/>
      <c r="F17" s="8"/>
      <c r="G17" s="8"/>
      <c r="H17" s="8"/>
      <c r="I17" s="10">
        <f>SUM(I14:I16)</f>
        <v>39630.06</v>
      </c>
    </row>
    <row r="18" spans="2:9" ht="13.5" hidden="1" thickBot="1">
      <c r="B18" s="7" t="s">
        <v>15</v>
      </c>
      <c r="C18" s="8"/>
      <c r="D18" s="8"/>
      <c r="E18" s="8"/>
      <c r="F18" s="8"/>
      <c r="G18" s="8"/>
      <c r="H18" s="8"/>
      <c r="I18" s="9">
        <v>10000</v>
      </c>
    </row>
    <row r="19" spans="2:9" ht="13.5" thickBot="1">
      <c r="B19" s="11"/>
      <c r="C19" s="12"/>
      <c r="D19" s="13" t="s">
        <v>20</v>
      </c>
      <c r="E19" s="13"/>
      <c r="F19" s="13"/>
      <c r="G19" s="13"/>
      <c r="H19" s="13"/>
      <c r="I19" s="14">
        <f>SUM(I17:I18)</f>
        <v>49630.06</v>
      </c>
    </row>
    <row r="20" ht="13.5" thickBot="1"/>
    <row r="21" spans="2:9" ht="13.5" thickBot="1">
      <c r="B21" s="4" t="s">
        <v>21</v>
      </c>
      <c r="C21" s="5"/>
      <c r="D21" s="5"/>
      <c r="E21" s="5"/>
      <c r="F21" s="5"/>
      <c r="G21" s="5"/>
      <c r="H21" s="5"/>
      <c r="I21" s="6"/>
    </row>
    <row r="22" spans="2:9" ht="13.5" hidden="1" thickBot="1">
      <c r="B22" s="7" t="s">
        <v>4</v>
      </c>
      <c r="C22" s="8"/>
      <c r="D22" s="8"/>
      <c r="E22" s="8"/>
      <c r="F22" s="8"/>
      <c r="G22" s="8"/>
      <c r="H22" s="8"/>
      <c r="I22" s="9">
        <v>28112.01</v>
      </c>
    </row>
    <row r="23" spans="2:9" ht="13.5" hidden="1" thickBot="1">
      <c r="B23" s="7" t="s">
        <v>5</v>
      </c>
      <c r="C23" s="8"/>
      <c r="D23" s="8"/>
      <c r="E23" s="8"/>
      <c r="F23" s="8"/>
      <c r="G23" s="8"/>
      <c r="H23" s="8"/>
      <c r="I23" s="9">
        <v>-440.4</v>
      </c>
    </row>
    <row r="24" spans="2:9" ht="13.5" hidden="1" thickBot="1">
      <c r="B24" s="7" t="s">
        <v>6</v>
      </c>
      <c r="C24" s="8"/>
      <c r="D24" s="8"/>
      <c r="E24" s="8"/>
      <c r="F24" s="8"/>
      <c r="G24" s="8"/>
      <c r="H24" s="8"/>
      <c r="I24" s="9">
        <v>0</v>
      </c>
    </row>
    <row r="25" spans="2:9" ht="13.5" hidden="1" thickBot="1">
      <c r="B25" s="7" t="s">
        <v>7</v>
      </c>
      <c r="C25" s="8"/>
      <c r="D25" s="8"/>
      <c r="E25" s="8"/>
      <c r="F25" s="8"/>
      <c r="G25" s="8"/>
      <c r="H25" s="8"/>
      <c r="I25" s="10">
        <f>SUM(I22:I24)</f>
        <v>27671.609999999997</v>
      </c>
    </row>
    <row r="26" spans="2:9" ht="13.5" thickBot="1">
      <c r="B26" s="11"/>
      <c r="C26" s="12"/>
      <c r="D26" s="13" t="s">
        <v>22</v>
      </c>
      <c r="E26" s="13"/>
      <c r="F26" s="13"/>
      <c r="G26" s="13"/>
      <c r="H26" s="13"/>
      <c r="I26" s="14">
        <f>SUM(I25:I25)</f>
        <v>27671.609999999997</v>
      </c>
    </row>
    <row r="27" ht="13.5" thickBot="1"/>
    <row r="28" spans="2:9" ht="13.5" thickBot="1">
      <c r="B28" s="4" t="s">
        <v>23</v>
      </c>
      <c r="C28" s="5"/>
      <c r="D28" s="5"/>
      <c r="E28" s="5"/>
      <c r="F28" s="5"/>
      <c r="G28" s="5"/>
      <c r="H28" s="5"/>
      <c r="I28" s="6"/>
    </row>
    <row r="29" spans="2:9" ht="13.5" hidden="1" thickBot="1">
      <c r="B29" s="7" t="s">
        <v>4</v>
      </c>
      <c r="C29" s="8"/>
      <c r="D29" s="8"/>
      <c r="E29" s="8"/>
      <c r="F29" s="8"/>
      <c r="G29" s="8"/>
      <c r="H29" s="8"/>
      <c r="I29" s="9">
        <v>326463.6</v>
      </c>
    </row>
    <row r="30" spans="2:9" ht="13.5" hidden="1" thickBot="1">
      <c r="B30" s="7" t="s">
        <v>5</v>
      </c>
      <c r="C30" s="8"/>
      <c r="D30" s="8"/>
      <c r="E30" s="8"/>
      <c r="F30" s="8"/>
      <c r="G30" s="8"/>
      <c r="H30" s="8"/>
      <c r="I30" s="9">
        <v>0</v>
      </c>
    </row>
    <row r="31" spans="2:9" ht="13.5" hidden="1" thickBot="1">
      <c r="B31" s="7" t="s">
        <v>6</v>
      </c>
      <c r="C31" s="8"/>
      <c r="D31" s="8"/>
      <c r="E31" s="8"/>
      <c r="F31" s="8"/>
      <c r="G31" s="8"/>
      <c r="H31" s="8"/>
      <c r="I31" s="9">
        <v>-65292.72</v>
      </c>
    </row>
    <row r="32" spans="2:9" ht="13.5" hidden="1" thickBot="1">
      <c r="B32" s="7" t="s">
        <v>7</v>
      </c>
      <c r="C32" s="8"/>
      <c r="D32" s="8"/>
      <c r="E32" s="8"/>
      <c r="F32" s="8"/>
      <c r="G32" s="8"/>
      <c r="H32" s="8"/>
      <c r="I32" s="10">
        <f>SUM(I29:I31)</f>
        <v>261170.87999999998</v>
      </c>
    </row>
    <row r="33" spans="2:9" ht="13.5" thickBot="1">
      <c r="B33" s="11"/>
      <c r="C33" s="12"/>
      <c r="D33" s="13" t="s">
        <v>24</v>
      </c>
      <c r="E33" s="13"/>
      <c r="F33" s="13"/>
      <c r="G33" s="13"/>
      <c r="H33" s="13"/>
      <c r="I33" s="14">
        <f>SUM(I32:I32)</f>
        <v>261170.87999999998</v>
      </c>
    </row>
    <row r="34" ht="13.5" thickBot="1"/>
    <row r="35" spans="2:9" ht="13.5" thickBot="1">
      <c r="B35" s="19" t="s">
        <v>25</v>
      </c>
      <c r="C35" s="19"/>
      <c r="D35" s="19"/>
      <c r="E35" s="19"/>
      <c r="F35" s="19"/>
      <c r="G35" s="19"/>
      <c r="I35" s="14">
        <f>I11+I19+I26+I33</f>
        <v>545469.6599999999</v>
      </c>
    </row>
    <row r="37" spans="5:9" ht="12.75">
      <c r="E37" s="20"/>
      <c r="F37" s="20"/>
      <c r="G37" s="20"/>
      <c r="H37" s="21"/>
      <c r="I37" s="21"/>
    </row>
    <row r="38" spans="5:9" ht="12.75">
      <c r="E38" s="20"/>
      <c r="F38" s="22"/>
      <c r="G38" s="22"/>
      <c r="I38" s="21"/>
    </row>
    <row r="39" spans="2:9" ht="12.75">
      <c r="B39" s="28" t="s">
        <v>43</v>
      </c>
      <c r="I39" s="78">
        <f>SUM(I35:I38)</f>
        <v>545469.6599999999</v>
      </c>
    </row>
    <row r="40" ht="12.75">
      <c r="I40" s="21"/>
    </row>
    <row r="41" spans="2:8" ht="12.75">
      <c r="B41" s="31" t="s">
        <v>44</v>
      </c>
      <c r="C41" s="31"/>
      <c r="D41" s="31"/>
      <c r="E41" s="31"/>
      <c r="F41" s="31"/>
      <c r="G41" s="32"/>
      <c r="H41" s="33"/>
    </row>
    <row r="42" spans="2:7" ht="12.75">
      <c r="B42" t="s">
        <v>105</v>
      </c>
      <c r="G42" s="15"/>
    </row>
    <row r="43" ht="13.5" thickBot="1"/>
    <row r="44" spans="2:9" ht="12.75">
      <c r="B44" s="34" t="s">
        <v>46</v>
      </c>
      <c r="C44" s="35"/>
      <c r="D44" s="5"/>
      <c r="E44" s="5"/>
      <c r="F44" s="5"/>
      <c r="G44" s="36">
        <f>I35</f>
        <v>545469.6599999999</v>
      </c>
      <c r="H44" s="5"/>
      <c r="I44" s="6"/>
    </row>
    <row r="45" spans="2:9" ht="12.75">
      <c r="B45" s="37" t="s">
        <v>47</v>
      </c>
      <c r="C45" s="38"/>
      <c r="D45" s="39"/>
      <c r="E45" s="40"/>
      <c r="F45" s="40"/>
      <c r="G45" s="41">
        <f>I39</f>
        <v>545469.6599999999</v>
      </c>
      <c r="H45" s="42"/>
      <c r="I45" s="43"/>
    </row>
    <row r="46" spans="2:9" ht="13.5" thickBot="1">
      <c r="B46" s="44" t="s">
        <v>48</v>
      </c>
      <c r="C46" s="45"/>
      <c r="D46" s="42"/>
      <c r="E46" s="42"/>
      <c r="F46" s="42"/>
      <c r="G46" s="46">
        <f>G44-G45</f>
        <v>0</v>
      </c>
      <c r="H46" s="42"/>
      <c r="I46" s="43"/>
    </row>
    <row r="47" spans="2:9" ht="13.5" thickBot="1">
      <c r="B47" s="47" t="s">
        <v>49</v>
      </c>
      <c r="C47" s="48"/>
      <c r="D47" s="49"/>
      <c r="E47" s="50"/>
      <c r="F47" s="50"/>
      <c r="G47" s="51">
        <f>G46</f>
        <v>0</v>
      </c>
      <c r="H47" s="52"/>
      <c r="I47" s="53">
        <f>G47</f>
        <v>0</v>
      </c>
    </row>
    <row r="48" ht="12.75">
      <c r="I48" s="19"/>
    </row>
    <row r="49" spans="2:9" ht="12.75">
      <c r="B49" s="54" t="s">
        <v>90</v>
      </c>
      <c r="C49" s="1"/>
      <c r="D49" s="1"/>
      <c r="E49" s="1"/>
      <c r="F49" s="1"/>
      <c r="I49" s="27">
        <f>SUM(I39:I48)</f>
        <v>545469.6599999999</v>
      </c>
    </row>
    <row r="51" spans="2:7" ht="12.75">
      <c r="B51" s="31" t="s">
        <v>51</v>
      </c>
      <c r="C51" s="31"/>
      <c r="D51" s="31"/>
      <c r="E51" s="31"/>
      <c r="F51" s="31"/>
      <c r="G51" s="32"/>
    </row>
    <row r="52" ht="12.75">
      <c r="B52" s="55"/>
    </row>
    <row r="53" spans="2:7" ht="12.75">
      <c r="B53" s="55" t="s">
        <v>52</v>
      </c>
      <c r="C53" s="55"/>
      <c r="D53" s="55"/>
      <c r="E53" s="55"/>
      <c r="F53" s="55"/>
      <c r="G53" s="55"/>
    </row>
    <row r="54" spans="2:7" ht="12.75">
      <c r="B54" s="55" t="s">
        <v>53</v>
      </c>
      <c r="C54" s="55"/>
      <c r="D54" s="55"/>
      <c r="E54" s="55"/>
      <c r="F54" s="55"/>
      <c r="G54" s="55"/>
    </row>
    <row r="55" spans="2:7" ht="12.75">
      <c r="B55" s="55" t="s">
        <v>54</v>
      </c>
      <c r="C55" s="55"/>
      <c r="D55" s="55"/>
      <c r="E55" s="55"/>
      <c r="F55" s="55"/>
      <c r="G55" s="55"/>
    </row>
    <row r="56" spans="2:7" ht="12.75">
      <c r="B56" s="55"/>
      <c r="C56" s="55"/>
      <c r="D56" s="55"/>
      <c r="E56" s="55"/>
      <c r="F56" s="55"/>
      <c r="G56" s="55"/>
    </row>
    <row r="57" spans="2:7" ht="12.75">
      <c r="B57" s="55"/>
      <c r="C57" s="55"/>
      <c r="D57" s="55"/>
      <c r="E57" s="55"/>
      <c r="F57" s="55"/>
      <c r="G57" s="55"/>
    </row>
    <row r="58" spans="2:4" ht="12.75">
      <c r="B58" s="56" t="s">
        <v>117</v>
      </c>
      <c r="C58" s="57"/>
      <c r="D58" s="42"/>
    </row>
    <row r="59" spans="2:8" ht="12.75">
      <c r="B59" s="58" t="s">
        <v>56</v>
      </c>
      <c r="C59" s="59"/>
      <c r="D59" s="60">
        <v>29</v>
      </c>
      <c r="H59" t="s">
        <v>16</v>
      </c>
    </row>
    <row r="60" spans="2:4" ht="12.75">
      <c r="B60" s="61" t="s">
        <v>57</v>
      </c>
      <c r="C60" s="62"/>
      <c r="D60" s="63">
        <v>28</v>
      </c>
    </row>
    <row r="61" spans="2:4" ht="13.5" thickBot="1">
      <c r="B61" s="64" t="s">
        <v>58</v>
      </c>
      <c r="C61" s="57"/>
      <c r="D61" s="65">
        <f>(D59+D60)/2</f>
        <v>28.5</v>
      </c>
    </row>
    <row r="62" spans="2:9" ht="12.75">
      <c r="B62" s="55"/>
      <c r="F62" s="66"/>
      <c r="G62" s="67" t="s">
        <v>59</v>
      </c>
      <c r="H62" s="67"/>
      <c r="I62" s="68"/>
    </row>
    <row r="63" spans="2:9" ht="13.5" thickBot="1">
      <c r="B63" s="56" t="s">
        <v>117</v>
      </c>
      <c r="C63" s="57"/>
      <c r="D63" s="42"/>
      <c r="F63" s="69">
        <f>D66-D61</f>
        <v>-1</v>
      </c>
      <c r="G63" s="55" t="s">
        <v>60</v>
      </c>
      <c r="H63" s="70"/>
      <c r="I63" s="43"/>
    </row>
    <row r="64" spans="2:9" ht="13.5" thickBot="1">
      <c r="B64" s="58" t="s">
        <v>61</v>
      </c>
      <c r="C64" s="59"/>
      <c r="D64" s="71">
        <f>28+1</f>
        <v>29</v>
      </c>
      <c r="F64" s="72">
        <f>F63/D61*100</f>
        <v>-3.508771929824561</v>
      </c>
      <c r="G64" s="73" t="s">
        <v>62</v>
      </c>
      <c r="H64" s="74"/>
      <c r="I64" s="53">
        <f>I49*F64/100</f>
        <v>-19139.286315789468</v>
      </c>
    </row>
    <row r="65" spans="2:9" ht="12.75">
      <c r="B65" s="61" t="s">
        <v>63</v>
      </c>
      <c r="C65" s="62"/>
      <c r="D65" s="75">
        <f>25+1</f>
        <v>26</v>
      </c>
      <c r="E65" s="55"/>
      <c r="F65" s="55"/>
      <c r="G65" s="55"/>
      <c r="H65" s="55"/>
      <c r="I65" s="17"/>
    </row>
    <row r="66" spans="2:9" ht="12.75">
      <c r="B66" s="64" t="s">
        <v>58</v>
      </c>
      <c r="C66" s="57"/>
      <c r="D66" s="76">
        <f>(D64+D65)/2</f>
        <v>27.5</v>
      </c>
      <c r="E66" s="55"/>
      <c r="F66" s="55"/>
      <c r="G66" s="55"/>
      <c r="H66" s="55"/>
      <c r="I66" s="17"/>
    </row>
    <row r="67" spans="2:9" ht="13.5" thickBot="1">
      <c r="B67" s="70"/>
      <c r="C67" s="42"/>
      <c r="D67" s="77"/>
      <c r="E67" s="55"/>
      <c r="F67" s="55"/>
      <c r="G67" s="55"/>
      <c r="H67" s="55"/>
      <c r="I67" s="17"/>
    </row>
    <row r="68" spans="2:9" ht="13.5" thickBot="1">
      <c r="B68" s="28" t="s">
        <v>64</v>
      </c>
      <c r="C68" s="29"/>
      <c r="D68" s="28"/>
      <c r="E68" s="28"/>
      <c r="F68" s="28"/>
      <c r="G68" s="28"/>
      <c r="H68" s="20"/>
      <c r="I68" s="14">
        <f>SUM(I49:I66)</f>
        <v>526330.3736842105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69"/>
  <sheetViews>
    <sheetView workbookViewId="0" topLeftCell="A1">
      <selection activeCell="A1" sqref="A1:IV16384"/>
    </sheetView>
  </sheetViews>
  <sheetFormatPr defaultColWidth="9.140625" defaultRowHeight="12.75"/>
  <cols>
    <col min="6" max="6" width="10.00390625" style="0" bestFit="1" customWidth="1"/>
    <col min="8" max="8" width="25.00390625" style="0" customWidth="1"/>
    <col min="9" max="9" width="20.00390625" style="0" customWidth="1"/>
  </cols>
  <sheetData>
    <row r="2" spans="2:9" ht="33" customHeight="1">
      <c r="B2" s="83" t="s">
        <v>118</v>
      </c>
      <c r="C2" s="83"/>
      <c r="D2" s="83"/>
      <c r="E2" s="83"/>
      <c r="F2" s="83"/>
      <c r="G2" s="83"/>
      <c r="H2" s="83"/>
      <c r="I2" s="83"/>
    </row>
    <row r="3" ht="13.5" thickBot="1">
      <c r="I3" s="84" t="s">
        <v>119</v>
      </c>
    </row>
    <row r="4" spans="2:9" ht="13.5" thickBot="1">
      <c r="B4" s="4" t="s">
        <v>3</v>
      </c>
      <c r="C4" s="5"/>
      <c r="D4" s="5"/>
      <c r="E4" s="5"/>
      <c r="F4" s="5"/>
      <c r="G4" s="5"/>
      <c r="H4" s="5"/>
      <c r="I4" s="6"/>
    </row>
    <row r="5" spans="2:9" ht="13.5" hidden="1" thickBot="1">
      <c r="B5" s="7" t="s">
        <v>4</v>
      </c>
      <c r="C5" s="8"/>
      <c r="D5" s="8"/>
      <c r="E5" s="8"/>
      <c r="F5" s="8"/>
      <c r="G5" s="8"/>
      <c r="H5" s="8"/>
      <c r="I5" s="9">
        <v>723</v>
      </c>
    </row>
    <row r="6" spans="2:9" ht="13.5" hidden="1" thickBot="1">
      <c r="B6" s="7" t="s">
        <v>5</v>
      </c>
      <c r="C6" s="8"/>
      <c r="D6" s="8"/>
      <c r="E6" s="8"/>
      <c r="F6" s="8"/>
      <c r="G6" s="8"/>
      <c r="H6" s="8"/>
      <c r="I6" s="9">
        <v>0</v>
      </c>
    </row>
    <row r="7" spans="2:9" ht="13.5" hidden="1" thickBot="1">
      <c r="B7" s="7" t="s">
        <v>6</v>
      </c>
      <c r="C7" s="8"/>
      <c r="D7" s="8"/>
      <c r="E7" s="8"/>
      <c r="F7" s="8"/>
      <c r="G7" s="8"/>
      <c r="H7" s="8"/>
      <c r="I7" s="9">
        <v>0</v>
      </c>
    </row>
    <row r="8" spans="2:9" ht="13.5" hidden="1" thickBot="1">
      <c r="B8" s="85" t="s">
        <v>7</v>
      </c>
      <c r="C8" s="86"/>
      <c r="D8" s="86"/>
      <c r="E8" s="86"/>
      <c r="F8" s="86"/>
      <c r="G8" s="86"/>
      <c r="H8" s="86"/>
      <c r="I8" s="10">
        <f>SUM(I5:I7)</f>
        <v>723</v>
      </c>
    </row>
    <row r="9" spans="2:9" ht="13.5" thickBot="1">
      <c r="B9" s="11"/>
      <c r="C9" s="12"/>
      <c r="D9" s="13" t="s">
        <v>13</v>
      </c>
      <c r="E9" s="13"/>
      <c r="F9" s="13"/>
      <c r="G9" s="13"/>
      <c r="H9" s="13"/>
      <c r="I9" s="14">
        <f>SUM(I8:I8)</f>
        <v>723</v>
      </c>
    </row>
    <row r="10" ht="13.5" thickBot="1"/>
    <row r="11" spans="2:9" ht="13.5" thickBot="1">
      <c r="B11" s="4" t="s">
        <v>14</v>
      </c>
      <c r="C11" s="5"/>
      <c r="D11" s="5"/>
      <c r="E11" s="5"/>
      <c r="F11" s="5"/>
      <c r="G11" s="5"/>
      <c r="H11" s="5"/>
      <c r="I11" s="6"/>
    </row>
    <row r="12" spans="2:9" ht="13.5" hidden="1" thickBot="1">
      <c r="B12" s="7" t="s">
        <v>4</v>
      </c>
      <c r="C12" s="8"/>
      <c r="D12" s="8"/>
      <c r="E12" s="8"/>
      <c r="F12" s="8"/>
      <c r="G12" s="8"/>
      <c r="H12" s="8"/>
      <c r="I12" s="9">
        <v>90.75</v>
      </c>
    </row>
    <row r="13" spans="2:9" ht="13.5" hidden="1" thickBot="1">
      <c r="B13" s="7" t="s">
        <v>5</v>
      </c>
      <c r="C13" s="8"/>
      <c r="D13" s="8"/>
      <c r="E13" s="8"/>
      <c r="F13" s="8"/>
      <c r="G13" s="8"/>
      <c r="H13" s="8"/>
      <c r="I13" s="9">
        <v>0</v>
      </c>
    </row>
    <row r="14" spans="2:9" ht="13.5" hidden="1" thickBot="1">
      <c r="B14" s="7" t="s">
        <v>6</v>
      </c>
      <c r="C14" s="8"/>
      <c r="D14" s="8"/>
      <c r="E14" s="8"/>
      <c r="F14" s="8"/>
      <c r="G14" s="8"/>
      <c r="H14" s="8"/>
      <c r="I14" s="9">
        <v>0</v>
      </c>
    </row>
    <row r="15" spans="2:9" ht="13.5" hidden="1" thickBot="1">
      <c r="B15" s="85" t="s">
        <v>7</v>
      </c>
      <c r="C15" s="86"/>
      <c r="D15" s="86"/>
      <c r="E15" s="86"/>
      <c r="F15" s="86"/>
      <c r="G15" s="86"/>
      <c r="H15" s="86"/>
      <c r="I15" s="10">
        <f>SUM(I12:I14)</f>
        <v>90.75</v>
      </c>
    </row>
    <row r="16" spans="2:9" ht="13.5" thickBot="1">
      <c r="B16" s="94"/>
      <c r="C16" s="12"/>
      <c r="D16" s="13" t="s">
        <v>20</v>
      </c>
      <c r="E16" s="13"/>
      <c r="F16" s="13"/>
      <c r="G16" s="13"/>
      <c r="H16" s="13"/>
      <c r="I16" s="14">
        <f>SUM(I15:I15)</f>
        <v>90.75</v>
      </c>
    </row>
    <row r="17" spans="2:9" ht="13.5" thickBot="1">
      <c r="B17" s="86"/>
      <c r="C17" s="8"/>
      <c r="D17" s="95"/>
      <c r="E17" s="95"/>
      <c r="F17" s="95"/>
      <c r="G17" s="95"/>
      <c r="H17" s="95"/>
      <c r="I17" s="96"/>
    </row>
    <row r="18" spans="2:9" ht="12.75">
      <c r="B18" s="4" t="s">
        <v>21</v>
      </c>
      <c r="C18" s="5"/>
      <c r="D18" s="5"/>
      <c r="E18" s="5"/>
      <c r="F18" s="5"/>
      <c r="G18" s="5"/>
      <c r="H18" s="5"/>
      <c r="I18" s="6"/>
    </row>
    <row r="19" spans="2:9" ht="12.75" hidden="1">
      <c r="B19" s="7" t="s">
        <v>4</v>
      </c>
      <c r="C19" s="8"/>
      <c r="D19" s="8"/>
      <c r="E19" s="8"/>
      <c r="F19" s="8"/>
      <c r="G19" s="8"/>
      <c r="H19" s="8"/>
      <c r="I19" s="9">
        <v>57441.21</v>
      </c>
    </row>
    <row r="20" spans="2:9" ht="12.75" hidden="1">
      <c r="B20" s="7" t="s">
        <v>5</v>
      </c>
      <c r="C20" s="8"/>
      <c r="D20" s="8"/>
      <c r="E20" s="8"/>
      <c r="F20" s="8"/>
      <c r="G20" s="8"/>
      <c r="H20" s="8"/>
      <c r="I20" s="9">
        <v>0</v>
      </c>
    </row>
    <row r="21" spans="2:9" ht="12.75" hidden="1">
      <c r="B21" s="7" t="s">
        <v>6</v>
      </c>
      <c r="C21" s="8"/>
      <c r="D21" s="8"/>
      <c r="E21" s="8"/>
      <c r="F21" s="8"/>
      <c r="G21" s="8"/>
      <c r="H21" s="8"/>
      <c r="I21" s="9">
        <v>-432.03</v>
      </c>
    </row>
    <row r="22" spans="2:9" ht="13.5" thickBot="1">
      <c r="B22" s="85" t="s">
        <v>7</v>
      </c>
      <c r="C22" s="86"/>
      <c r="D22" s="86"/>
      <c r="E22" s="86"/>
      <c r="F22" s="86"/>
      <c r="G22" s="86"/>
      <c r="H22" s="86"/>
      <c r="I22" s="10">
        <f>SUM(I19:I21)</f>
        <v>57009.18</v>
      </c>
    </row>
    <row r="23" spans="2:13" ht="12.75">
      <c r="B23" s="87">
        <v>42005</v>
      </c>
      <c r="C23" s="88">
        <v>43</v>
      </c>
      <c r="D23" s="88" t="s">
        <v>96</v>
      </c>
      <c r="E23" s="88"/>
      <c r="F23" s="89">
        <f>I22/(C23+C24+C25)*C23</f>
        <v>37142.34454545454</v>
      </c>
      <c r="G23" s="86"/>
      <c r="H23" s="86"/>
      <c r="I23" s="43"/>
      <c r="M23" t="s">
        <v>16</v>
      </c>
    </row>
    <row r="24" spans="2:9" ht="12.75">
      <c r="B24" s="92">
        <v>42005</v>
      </c>
      <c r="C24" s="86">
        <v>4</v>
      </c>
      <c r="D24" s="86" t="s">
        <v>100</v>
      </c>
      <c r="E24" s="86"/>
      <c r="F24" s="97">
        <f>I22/(C23+C24+C25)*C24</f>
        <v>3455.101818181818</v>
      </c>
      <c r="G24" s="86"/>
      <c r="H24" s="86"/>
      <c r="I24" s="43"/>
    </row>
    <row r="25" spans="2:9" ht="13.5" thickBot="1">
      <c r="B25" s="90">
        <v>42005</v>
      </c>
      <c r="C25" s="74">
        <v>19</v>
      </c>
      <c r="D25" s="74" t="s">
        <v>97</v>
      </c>
      <c r="E25" s="74"/>
      <c r="F25" s="91">
        <f>I22/(C23+C24+C25)*C25</f>
        <v>16411.733636363635</v>
      </c>
      <c r="G25" s="86"/>
      <c r="H25" s="86"/>
      <c r="I25" s="10"/>
    </row>
    <row r="26" spans="2:9" ht="12.75">
      <c r="B26" s="92" t="s">
        <v>104</v>
      </c>
      <c r="C26" s="86"/>
      <c r="D26" s="86"/>
      <c r="E26" s="86"/>
      <c r="F26" s="93"/>
      <c r="G26" s="86"/>
      <c r="H26" s="86"/>
      <c r="I26" s="9">
        <f>-F23</f>
        <v>-37142.34454545454</v>
      </c>
    </row>
    <row r="27" spans="2:9" ht="13.5" thickBot="1">
      <c r="B27" s="92" t="s">
        <v>98</v>
      </c>
      <c r="C27" s="86"/>
      <c r="D27" s="86"/>
      <c r="E27" s="86"/>
      <c r="F27" s="93"/>
      <c r="G27" s="86"/>
      <c r="H27" s="86"/>
      <c r="I27" s="9">
        <f>-F25</f>
        <v>-16411.733636363635</v>
      </c>
    </row>
    <row r="28" spans="2:9" ht="13.5" thickBot="1">
      <c r="B28" s="94"/>
      <c r="C28" s="12"/>
      <c r="D28" s="13" t="s">
        <v>22</v>
      </c>
      <c r="E28" s="13"/>
      <c r="F28" s="13"/>
      <c r="G28" s="13"/>
      <c r="H28" s="13"/>
      <c r="I28" s="14">
        <f>SUM(I22:I27)</f>
        <v>3455.1018181818217</v>
      </c>
    </row>
    <row r="29" spans="2:9" s="42" customFormat="1" ht="12.75">
      <c r="B29" s="8"/>
      <c r="C29" s="8"/>
      <c r="D29" s="95"/>
      <c r="E29" s="95"/>
      <c r="F29" s="95"/>
      <c r="G29" s="95"/>
      <c r="H29" s="95"/>
      <c r="I29" s="96"/>
    </row>
    <row r="30" ht="13.5" thickBot="1"/>
    <row r="31" spans="2:9" ht="13.5" thickBot="1">
      <c r="B31" s="4" t="s">
        <v>23</v>
      </c>
      <c r="C31" s="5"/>
      <c r="D31" s="5"/>
      <c r="E31" s="5"/>
      <c r="F31" s="5"/>
      <c r="G31" s="5"/>
      <c r="H31" s="5"/>
      <c r="I31" s="6"/>
    </row>
    <row r="32" spans="2:9" ht="13.5" hidden="1" thickBot="1">
      <c r="B32" s="7" t="s">
        <v>4</v>
      </c>
      <c r="C32" s="8"/>
      <c r="D32" s="8"/>
      <c r="E32" s="8"/>
      <c r="F32" s="8"/>
      <c r="G32" s="8"/>
      <c r="H32" s="8"/>
      <c r="I32" s="9">
        <v>22928.58</v>
      </c>
    </row>
    <row r="33" spans="2:9" ht="13.5" hidden="1" thickBot="1">
      <c r="B33" s="7" t="s">
        <v>5</v>
      </c>
      <c r="C33" s="8"/>
      <c r="D33" s="8"/>
      <c r="E33" s="8"/>
      <c r="F33" s="8"/>
      <c r="G33" s="8"/>
      <c r="H33" s="8"/>
      <c r="I33" s="9">
        <v>0</v>
      </c>
    </row>
    <row r="34" spans="2:9" ht="13.5" hidden="1" thickBot="1">
      <c r="B34" s="7" t="s">
        <v>6</v>
      </c>
      <c r="C34" s="8"/>
      <c r="D34" s="8"/>
      <c r="E34" s="8"/>
      <c r="F34" s="8"/>
      <c r="G34" s="8"/>
      <c r="H34" s="8"/>
      <c r="I34" s="9">
        <v>-4585.72</v>
      </c>
    </row>
    <row r="35" spans="2:9" ht="13.5" hidden="1" thickBot="1">
      <c r="B35" s="85" t="s">
        <v>7</v>
      </c>
      <c r="C35" s="86"/>
      <c r="D35" s="86"/>
      <c r="E35" s="86"/>
      <c r="F35" s="86"/>
      <c r="G35" s="86"/>
      <c r="H35" s="86"/>
      <c r="I35" s="10">
        <f>SUM(I32:I34)</f>
        <v>18342.86</v>
      </c>
    </row>
    <row r="36" spans="2:9" ht="13.5" thickBot="1">
      <c r="B36" s="11"/>
      <c r="C36" s="12"/>
      <c r="D36" s="13" t="s">
        <v>24</v>
      </c>
      <c r="E36" s="13"/>
      <c r="F36" s="13"/>
      <c r="G36" s="13"/>
      <c r="H36" s="13"/>
      <c r="I36" s="14">
        <f>I35</f>
        <v>18342.86</v>
      </c>
    </row>
    <row r="37" ht="13.5" thickBot="1"/>
    <row r="38" spans="2:9" ht="13.5" thickBot="1">
      <c r="B38" s="19" t="s">
        <v>25</v>
      </c>
      <c r="C38" s="19"/>
      <c r="D38" s="19"/>
      <c r="E38" s="19"/>
      <c r="F38" s="19"/>
      <c r="G38" s="19"/>
      <c r="H38" s="19"/>
      <c r="I38" s="14">
        <f>I9+I16+I28+I36</f>
        <v>22611.711818181822</v>
      </c>
    </row>
    <row r="39" spans="2:9" ht="12.75">
      <c r="B39" s="19"/>
      <c r="C39" s="19"/>
      <c r="D39" s="19"/>
      <c r="E39" s="19"/>
      <c r="F39" s="19"/>
      <c r="G39" s="19"/>
      <c r="H39" s="19"/>
      <c r="I39" s="96"/>
    </row>
    <row r="40" spans="2:9" ht="12.75">
      <c r="B40" s="28" t="s">
        <v>43</v>
      </c>
      <c r="C40" s="29"/>
      <c r="D40" s="28"/>
      <c r="E40" s="28"/>
      <c r="F40" s="28"/>
      <c r="G40" s="28"/>
      <c r="H40" s="20"/>
      <c r="I40" s="96">
        <f>I38</f>
        <v>22611.711818181822</v>
      </c>
    </row>
    <row r="42" spans="2:8" ht="12.75">
      <c r="B42" s="31" t="s">
        <v>44</v>
      </c>
      <c r="C42" s="31"/>
      <c r="D42" s="31"/>
      <c r="E42" s="31"/>
      <c r="F42" s="31"/>
      <c r="G42" s="32"/>
      <c r="H42" s="33"/>
    </row>
    <row r="43" spans="2:7" ht="12.75">
      <c r="B43" t="s">
        <v>45</v>
      </c>
      <c r="G43" s="15"/>
    </row>
    <row r="44" ht="13.5" thickBot="1"/>
    <row r="45" spans="2:9" ht="12.75">
      <c r="B45" s="34" t="s">
        <v>46</v>
      </c>
      <c r="C45" s="35"/>
      <c r="D45" s="5"/>
      <c r="E45" s="5"/>
      <c r="F45" s="5"/>
      <c r="G45" s="36">
        <f>I38</f>
        <v>22611.711818181822</v>
      </c>
      <c r="H45" s="5"/>
      <c r="I45" s="6"/>
    </row>
    <row r="46" spans="2:9" ht="12.75">
      <c r="B46" s="37" t="s">
        <v>47</v>
      </c>
      <c r="C46" s="38"/>
      <c r="D46" s="39"/>
      <c r="E46" s="40"/>
      <c r="F46" s="40"/>
      <c r="G46" s="41">
        <f>I40</f>
        <v>22611.711818181822</v>
      </c>
      <c r="H46" s="42"/>
      <c r="I46" s="43"/>
    </row>
    <row r="47" spans="2:9" ht="13.5" thickBot="1">
      <c r="B47" s="44" t="s">
        <v>48</v>
      </c>
      <c r="C47" s="45"/>
      <c r="D47" s="42"/>
      <c r="E47" s="42"/>
      <c r="F47" s="42"/>
      <c r="G47" s="46">
        <f>G45-G46</f>
        <v>0</v>
      </c>
      <c r="H47" s="42"/>
      <c r="I47" s="43"/>
    </row>
    <row r="48" spans="2:9" ht="13.5" thickBot="1">
      <c r="B48" s="47" t="s">
        <v>49</v>
      </c>
      <c r="C48" s="48"/>
      <c r="D48" s="49"/>
      <c r="E48" s="50"/>
      <c r="F48" s="50"/>
      <c r="G48" s="51">
        <f>G47</f>
        <v>0</v>
      </c>
      <c r="H48" s="52"/>
      <c r="I48" s="53">
        <f>G48</f>
        <v>0</v>
      </c>
    </row>
    <row r="49" ht="12.75">
      <c r="I49" s="19"/>
    </row>
    <row r="50" spans="2:9" ht="12.75">
      <c r="B50" s="54" t="s">
        <v>120</v>
      </c>
      <c r="C50" s="1"/>
      <c r="D50" s="1"/>
      <c r="E50" s="1"/>
      <c r="F50" s="1"/>
      <c r="I50" s="27">
        <f>SUM(I40:I49)</f>
        <v>22611.711818181822</v>
      </c>
    </row>
    <row r="52" spans="2:7" ht="12.75">
      <c r="B52" s="31" t="s">
        <v>51</v>
      </c>
      <c r="C52" s="31"/>
      <c r="D52" s="31"/>
      <c r="E52" s="31"/>
      <c r="F52" s="31"/>
      <c r="G52" s="32"/>
    </row>
    <row r="53" ht="12.75">
      <c r="B53" s="55"/>
    </row>
    <row r="54" spans="2:7" ht="12.75">
      <c r="B54" s="55" t="s">
        <v>52</v>
      </c>
      <c r="C54" s="55"/>
      <c r="D54" s="55"/>
      <c r="E54" s="55"/>
      <c r="F54" s="55"/>
      <c r="G54" s="55"/>
    </row>
    <row r="55" spans="2:7" ht="12.75">
      <c r="B55" s="55" t="s">
        <v>53</v>
      </c>
      <c r="C55" s="55"/>
      <c r="D55" s="55"/>
      <c r="E55" s="55"/>
      <c r="F55" s="55"/>
      <c r="G55" s="55"/>
    </row>
    <row r="56" spans="2:7" ht="12.75">
      <c r="B56" s="55" t="s">
        <v>54</v>
      </c>
      <c r="C56" s="55"/>
      <c r="D56" s="55"/>
      <c r="E56" s="55"/>
      <c r="F56" s="55"/>
      <c r="G56" s="55"/>
    </row>
    <row r="57" spans="2:7" ht="12.75">
      <c r="B57" s="55"/>
      <c r="C57" s="55"/>
      <c r="D57" s="55"/>
      <c r="E57" s="55"/>
      <c r="F57" s="55"/>
      <c r="G57" s="55"/>
    </row>
    <row r="58" spans="2:7" ht="12.75">
      <c r="B58" s="55"/>
      <c r="C58" s="55"/>
      <c r="D58" s="55"/>
      <c r="E58" s="55"/>
      <c r="F58" s="55"/>
      <c r="G58" s="55"/>
    </row>
    <row r="59" spans="2:4" ht="12.75">
      <c r="B59" s="56" t="s">
        <v>117</v>
      </c>
      <c r="C59" s="57"/>
      <c r="D59" s="42"/>
    </row>
    <row r="60" spans="2:4" ht="12.75">
      <c r="B60" s="58" t="s">
        <v>56</v>
      </c>
      <c r="C60" s="59"/>
      <c r="D60" s="60">
        <v>29</v>
      </c>
    </row>
    <row r="61" spans="2:4" ht="12.75">
      <c r="B61" s="61" t="s">
        <v>57</v>
      </c>
      <c r="C61" s="62"/>
      <c r="D61" s="63">
        <v>28</v>
      </c>
    </row>
    <row r="62" spans="2:4" ht="13.5" thickBot="1">
      <c r="B62" s="64" t="s">
        <v>58</v>
      </c>
      <c r="C62" s="57"/>
      <c r="D62" s="65">
        <f>(D60+D61)/2</f>
        <v>28.5</v>
      </c>
    </row>
    <row r="63" spans="2:9" ht="12.75">
      <c r="B63" s="55"/>
      <c r="F63" s="66"/>
      <c r="G63" s="67" t="s">
        <v>59</v>
      </c>
      <c r="H63" s="67"/>
      <c r="I63" s="68"/>
    </row>
    <row r="64" spans="2:9" ht="13.5" thickBot="1">
      <c r="B64" s="56" t="s">
        <v>117</v>
      </c>
      <c r="C64" s="57"/>
      <c r="D64" s="42"/>
      <c r="F64" s="69">
        <f>D67-D62</f>
        <v>-1</v>
      </c>
      <c r="G64" s="55" t="s">
        <v>60</v>
      </c>
      <c r="H64" s="70"/>
      <c r="I64" s="43"/>
    </row>
    <row r="65" spans="2:9" ht="13.5" thickBot="1">
      <c r="B65" s="58" t="s">
        <v>61</v>
      </c>
      <c r="C65" s="59"/>
      <c r="D65" s="71">
        <f>28+1</f>
        <v>29</v>
      </c>
      <c r="F65" s="72">
        <f>F64/D62*100</f>
        <v>-3.508771929824561</v>
      </c>
      <c r="G65" s="73" t="s">
        <v>62</v>
      </c>
      <c r="H65" s="74"/>
      <c r="I65" s="53">
        <f>I50*F65/100</f>
        <v>-793.3933971291866</v>
      </c>
    </row>
    <row r="66" spans="2:9" ht="12.75">
      <c r="B66" s="61" t="s">
        <v>63</v>
      </c>
      <c r="C66" s="62"/>
      <c r="D66" s="75">
        <f>25+1</f>
        <v>26</v>
      </c>
      <c r="E66" s="55"/>
      <c r="F66" s="55"/>
      <c r="G66" s="55"/>
      <c r="H66" s="55"/>
      <c r="I66" s="17"/>
    </row>
    <row r="67" spans="2:9" ht="12.75">
      <c r="B67" s="64" t="s">
        <v>58</v>
      </c>
      <c r="C67" s="57"/>
      <c r="D67" s="76">
        <f>(D65+D66)/2</f>
        <v>27.5</v>
      </c>
      <c r="E67" s="55"/>
      <c r="F67" s="55"/>
      <c r="G67" s="55"/>
      <c r="H67" s="55"/>
      <c r="I67" s="17"/>
    </row>
    <row r="68" spans="2:9" ht="13.5" thickBot="1">
      <c r="B68" s="70"/>
      <c r="C68" s="42"/>
      <c r="D68" s="77"/>
      <c r="E68" s="55"/>
      <c r="F68" s="55"/>
      <c r="G68" s="55"/>
      <c r="H68" s="55"/>
      <c r="I68" s="17"/>
    </row>
    <row r="69" spans="2:9" ht="13.5" thickBot="1">
      <c r="B69" s="28" t="s">
        <v>64</v>
      </c>
      <c r="C69" s="29"/>
      <c r="D69" s="28"/>
      <c r="E69" s="28"/>
      <c r="F69" s="28"/>
      <c r="G69" s="28"/>
      <c r="H69" s="20"/>
      <c r="I69" s="14">
        <f>SUM(I50:I67)</f>
        <v>21818.318421052634</v>
      </c>
    </row>
  </sheetData>
  <mergeCells count="1">
    <mergeCell ref="B2:I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I67"/>
  <sheetViews>
    <sheetView workbookViewId="0" topLeftCell="A1">
      <selection activeCell="A1" sqref="A1:IV16384"/>
    </sheetView>
  </sheetViews>
  <sheetFormatPr defaultColWidth="9.140625" defaultRowHeight="12.75"/>
  <cols>
    <col min="7" max="7" width="12.28125" style="0" customWidth="1"/>
    <col min="8" max="8" width="23.57421875" style="0" customWidth="1"/>
    <col min="9" max="9" width="23.7109375" style="0" customWidth="1"/>
  </cols>
  <sheetData>
    <row r="3" spans="2:9" ht="36" customHeight="1">
      <c r="B3" s="83" t="s">
        <v>121</v>
      </c>
      <c r="C3" s="83"/>
      <c r="D3" s="83"/>
      <c r="E3" s="83"/>
      <c r="F3" s="83"/>
      <c r="G3" s="83"/>
      <c r="H3" s="83"/>
      <c r="I3" s="83"/>
    </row>
    <row r="6" ht="12.75">
      <c r="I6" s="84" t="s">
        <v>122</v>
      </c>
    </row>
    <row r="7" ht="13.5" thickBot="1"/>
    <row r="8" spans="2:9" ht="13.5" thickBot="1">
      <c r="B8" s="4" t="s">
        <v>3</v>
      </c>
      <c r="C8" s="5"/>
      <c r="D8" s="5"/>
      <c r="E8" s="5"/>
      <c r="F8" s="5"/>
      <c r="G8" s="5"/>
      <c r="H8" s="5"/>
      <c r="I8" s="6"/>
    </row>
    <row r="9" spans="2:9" ht="12.75" customHeight="1" hidden="1">
      <c r="B9" s="7" t="s">
        <v>4</v>
      </c>
      <c r="C9" s="8"/>
      <c r="D9" s="8"/>
      <c r="E9" s="8"/>
      <c r="F9" s="8"/>
      <c r="G9" s="8"/>
      <c r="H9" s="8"/>
      <c r="I9" s="9">
        <v>70026.64</v>
      </c>
    </row>
    <row r="10" spans="2:9" ht="12.75" customHeight="1" hidden="1">
      <c r="B10" s="7" t="s">
        <v>5</v>
      </c>
      <c r="C10" s="8"/>
      <c r="D10" s="8"/>
      <c r="E10" s="8"/>
      <c r="F10" s="8"/>
      <c r="G10" s="8"/>
      <c r="H10" s="8"/>
      <c r="I10" s="9">
        <v>0</v>
      </c>
    </row>
    <row r="11" spans="2:9" ht="12.75" customHeight="1" hidden="1">
      <c r="B11" s="7" t="s">
        <v>6</v>
      </c>
      <c r="C11" s="8"/>
      <c r="D11" s="8"/>
      <c r="E11" s="8"/>
      <c r="F11" s="8"/>
      <c r="G11" s="8"/>
      <c r="H11" s="8"/>
      <c r="I11" s="9">
        <v>0</v>
      </c>
    </row>
    <row r="12" spans="2:9" ht="13.5" customHeight="1" hidden="1">
      <c r="B12" s="85" t="s">
        <v>7</v>
      </c>
      <c r="C12" s="86"/>
      <c r="D12" s="86"/>
      <c r="E12" s="86"/>
      <c r="F12" s="86"/>
      <c r="G12" s="86"/>
      <c r="H12" s="86"/>
      <c r="I12" s="10">
        <f>SUM(I9:I11)</f>
        <v>70026.64</v>
      </c>
    </row>
    <row r="13" spans="2:9" ht="13.5" thickBot="1">
      <c r="B13" s="11"/>
      <c r="C13" s="12"/>
      <c r="D13" s="13" t="s">
        <v>13</v>
      </c>
      <c r="E13" s="13"/>
      <c r="F13" s="13"/>
      <c r="G13" s="13"/>
      <c r="H13" s="13"/>
      <c r="I13" s="14">
        <f>SUM(I12:I12)</f>
        <v>70026.64</v>
      </c>
    </row>
    <row r="14" ht="13.5" thickBot="1"/>
    <row r="15" spans="2:9" ht="13.5" thickBot="1">
      <c r="B15" s="4" t="s">
        <v>14</v>
      </c>
      <c r="C15" s="5"/>
      <c r="D15" s="5"/>
      <c r="E15" s="5"/>
      <c r="F15" s="5"/>
      <c r="G15" s="5"/>
      <c r="H15" s="5"/>
      <c r="I15" s="6"/>
    </row>
    <row r="16" spans="2:9" ht="12.75" customHeight="1" hidden="1">
      <c r="B16" s="7" t="s">
        <v>4</v>
      </c>
      <c r="C16" s="8"/>
      <c r="D16" s="8"/>
      <c r="E16" s="8"/>
      <c r="F16" s="8"/>
      <c r="G16" s="8"/>
      <c r="H16" s="8"/>
      <c r="I16" s="9">
        <v>10033.8</v>
      </c>
    </row>
    <row r="17" spans="2:9" ht="12.75" customHeight="1" hidden="1">
      <c r="B17" s="7" t="s">
        <v>5</v>
      </c>
      <c r="C17" s="8"/>
      <c r="D17" s="8"/>
      <c r="E17" s="8"/>
      <c r="F17" s="8"/>
      <c r="G17" s="8"/>
      <c r="H17" s="8"/>
      <c r="I17" s="9">
        <v>0</v>
      </c>
    </row>
    <row r="18" spans="2:9" ht="12.75" customHeight="1" hidden="1">
      <c r="B18" s="7" t="s">
        <v>6</v>
      </c>
      <c r="C18" s="8"/>
      <c r="D18" s="8"/>
      <c r="E18" s="8"/>
      <c r="F18" s="8"/>
      <c r="G18" s="8"/>
      <c r="H18" s="8"/>
      <c r="I18" s="9">
        <v>0</v>
      </c>
    </row>
    <row r="19" spans="2:9" ht="13.5" customHeight="1" hidden="1">
      <c r="B19" s="85" t="s">
        <v>7</v>
      </c>
      <c r="C19" s="86"/>
      <c r="D19" s="86"/>
      <c r="E19" s="86"/>
      <c r="F19" s="86"/>
      <c r="G19" s="86"/>
      <c r="H19" s="86"/>
      <c r="I19" s="10">
        <f>SUM(I16:I18)</f>
        <v>10033.8</v>
      </c>
    </row>
    <row r="20" spans="2:9" ht="13.5" thickBot="1">
      <c r="B20" s="11"/>
      <c r="C20" s="12"/>
      <c r="D20" s="13" t="s">
        <v>20</v>
      </c>
      <c r="E20" s="13"/>
      <c r="F20" s="13"/>
      <c r="G20" s="13"/>
      <c r="H20" s="13"/>
      <c r="I20" s="14">
        <f>SUM(I19:I19)</f>
        <v>10033.8</v>
      </c>
    </row>
    <row r="21" ht="13.5" thickBot="1"/>
    <row r="22" spans="2:9" ht="13.5" thickBot="1">
      <c r="B22" s="4" t="s">
        <v>21</v>
      </c>
      <c r="C22" s="5"/>
      <c r="D22" s="5"/>
      <c r="E22" s="5"/>
      <c r="F22" s="5"/>
      <c r="G22" s="5"/>
      <c r="H22" s="5"/>
      <c r="I22" s="6"/>
    </row>
    <row r="23" spans="2:9" ht="12.75" customHeight="1" hidden="1">
      <c r="B23" s="7" t="s">
        <v>4</v>
      </c>
      <c r="C23" s="8"/>
      <c r="D23" s="8"/>
      <c r="E23" s="8"/>
      <c r="F23" s="8"/>
      <c r="G23" s="8"/>
      <c r="H23" s="8"/>
      <c r="I23" s="9">
        <f>11086.82+236.47</f>
        <v>11323.289999999999</v>
      </c>
    </row>
    <row r="24" spans="2:9" ht="12.75" customHeight="1" hidden="1">
      <c r="B24" s="7" t="s">
        <v>5</v>
      </c>
      <c r="C24" s="8"/>
      <c r="D24" s="8"/>
      <c r="E24" s="8"/>
      <c r="F24" s="8"/>
      <c r="G24" s="8"/>
      <c r="H24" s="8"/>
      <c r="I24" s="9">
        <v>0</v>
      </c>
    </row>
    <row r="25" spans="2:9" ht="12.75" customHeight="1" hidden="1">
      <c r="B25" s="7" t="s">
        <v>6</v>
      </c>
      <c r="C25" s="8"/>
      <c r="D25" s="8"/>
      <c r="E25" s="8"/>
      <c r="F25" s="8"/>
      <c r="G25" s="8"/>
      <c r="H25" s="8"/>
      <c r="I25" s="9">
        <v>0</v>
      </c>
    </row>
    <row r="26" spans="2:9" ht="13.5" customHeight="1" hidden="1">
      <c r="B26" s="85" t="s">
        <v>7</v>
      </c>
      <c r="C26" s="86"/>
      <c r="D26" s="86"/>
      <c r="E26" s="86"/>
      <c r="F26" s="86"/>
      <c r="G26" s="86"/>
      <c r="H26" s="86"/>
      <c r="I26" s="10">
        <f>SUM(I23:I25)</f>
        <v>11323.289999999999</v>
      </c>
    </row>
    <row r="27" spans="2:9" ht="13.5" thickBot="1">
      <c r="B27" s="11"/>
      <c r="C27" s="12"/>
      <c r="D27" s="13" t="s">
        <v>22</v>
      </c>
      <c r="E27" s="13"/>
      <c r="F27" s="13"/>
      <c r="G27" s="13"/>
      <c r="H27" s="13"/>
      <c r="I27" s="14">
        <f>SUM(I26:I26)</f>
        <v>11323.289999999999</v>
      </c>
    </row>
    <row r="28" ht="13.5" thickBot="1"/>
    <row r="29" spans="2:9" ht="13.5" thickBot="1">
      <c r="B29" s="4" t="s">
        <v>23</v>
      </c>
      <c r="C29" s="5"/>
      <c r="D29" s="5"/>
      <c r="E29" s="5"/>
      <c r="F29" s="5"/>
      <c r="G29" s="5"/>
      <c r="H29" s="5"/>
      <c r="I29" s="6"/>
    </row>
    <row r="30" spans="2:9" ht="12.75" customHeight="1" hidden="1">
      <c r="B30" s="7" t="s">
        <v>4</v>
      </c>
      <c r="C30" s="8"/>
      <c r="D30" s="8"/>
      <c r="E30" s="8"/>
      <c r="F30" s="8"/>
      <c r="G30" s="8"/>
      <c r="H30" s="8"/>
      <c r="I30" s="9">
        <v>107413.51</v>
      </c>
    </row>
    <row r="31" spans="2:9" ht="12.75" customHeight="1" hidden="1">
      <c r="B31" s="7" t="s">
        <v>5</v>
      </c>
      <c r="C31" s="8"/>
      <c r="D31" s="8"/>
      <c r="E31" s="8"/>
      <c r="F31" s="8"/>
      <c r="G31" s="8"/>
      <c r="H31" s="8"/>
      <c r="I31" s="9">
        <v>0</v>
      </c>
    </row>
    <row r="32" spans="2:9" ht="12.75" customHeight="1" hidden="1">
      <c r="B32" s="7" t="s">
        <v>6</v>
      </c>
      <c r="C32" s="8"/>
      <c r="D32" s="8"/>
      <c r="E32" s="8"/>
      <c r="F32" s="8"/>
      <c r="G32" s="8"/>
      <c r="H32" s="8"/>
      <c r="I32" s="9">
        <v>-21482.7</v>
      </c>
    </row>
    <row r="33" spans="2:9" ht="13.5" customHeight="1" hidden="1">
      <c r="B33" s="85" t="s">
        <v>7</v>
      </c>
      <c r="C33" s="86"/>
      <c r="D33" s="86"/>
      <c r="E33" s="86"/>
      <c r="F33" s="86"/>
      <c r="G33" s="86"/>
      <c r="H33" s="86"/>
      <c r="I33" s="10">
        <f>SUM(I30:I32)</f>
        <v>85930.81</v>
      </c>
    </row>
    <row r="34" spans="2:9" ht="13.5" thickBot="1">
      <c r="B34" s="11"/>
      <c r="C34" s="12"/>
      <c r="D34" s="13" t="s">
        <v>24</v>
      </c>
      <c r="E34" s="13"/>
      <c r="F34" s="13"/>
      <c r="G34" s="13"/>
      <c r="H34" s="13"/>
      <c r="I34" s="14">
        <f>I33</f>
        <v>85930.81</v>
      </c>
    </row>
    <row r="35" ht="13.5" thickBot="1"/>
    <row r="36" spans="2:9" ht="13.5" thickBot="1">
      <c r="B36" s="19" t="s">
        <v>25</v>
      </c>
      <c r="C36" s="19"/>
      <c r="D36" s="19"/>
      <c r="E36" s="19"/>
      <c r="F36" s="19"/>
      <c r="G36" s="19"/>
      <c r="H36" s="19"/>
      <c r="I36" s="14">
        <f>I13+I20+I27+I34</f>
        <v>177314.53999999998</v>
      </c>
    </row>
    <row r="38" spans="2:9" ht="12.75">
      <c r="B38" s="28" t="s">
        <v>43</v>
      </c>
      <c r="C38" s="29"/>
      <c r="D38" s="28"/>
      <c r="E38" s="28"/>
      <c r="F38" s="28"/>
      <c r="G38" s="28"/>
      <c r="H38" s="20"/>
      <c r="I38" s="96">
        <f>I36</f>
        <v>177314.53999999998</v>
      </c>
    </row>
    <row r="40" spans="2:8" ht="12.75">
      <c r="B40" s="31" t="s">
        <v>44</v>
      </c>
      <c r="C40" s="31"/>
      <c r="D40" s="31"/>
      <c r="E40" s="31"/>
      <c r="F40" s="31"/>
      <c r="G40" s="32"/>
      <c r="H40" s="33"/>
    </row>
    <row r="41" spans="2:7" ht="12.75">
      <c r="B41" t="s">
        <v>45</v>
      </c>
      <c r="G41" s="15"/>
    </row>
    <row r="42" ht="13.5" thickBot="1"/>
    <row r="43" spans="2:9" ht="12.75">
      <c r="B43" s="34" t="s">
        <v>46</v>
      </c>
      <c r="C43" s="35"/>
      <c r="D43" s="5"/>
      <c r="E43" s="5"/>
      <c r="F43" s="5"/>
      <c r="G43" s="36">
        <f>I36</f>
        <v>177314.53999999998</v>
      </c>
      <c r="H43" s="5"/>
      <c r="I43" s="6"/>
    </row>
    <row r="44" spans="2:9" ht="12.75">
      <c r="B44" s="37" t="s">
        <v>47</v>
      </c>
      <c r="C44" s="38"/>
      <c r="D44" s="39"/>
      <c r="E44" s="40"/>
      <c r="F44" s="40"/>
      <c r="G44" s="41">
        <f>I38</f>
        <v>177314.53999999998</v>
      </c>
      <c r="H44" s="42"/>
      <c r="I44" s="43"/>
    </row>
    <row r="45" spans="2:9" ht="13.5" thickBot="1">
      <c r="B45" s="44" t="s">
        <v>48</v>
      </c>
      <c r="C45" s="45"/>
      <c r="D45" s="42"/>
      <c r="E45" s="42"/>
      <c r="F45" s="42"/>
      <c r="G45" s="46">
        <f>G43-G44</f>
        <v>0</v>
      </c>
      <c r="H45" s="42"/>
      <c r="I45" s="43"/>
    </row>
    <row r="46" spans="2:9" ht="13.5" thickBot="1">
      <c r="B46" s="47" t="s">
        <v>49</v>
      </c>
      <c r="C46" s="48"/>
      <c r="D46" s="49"/>
      <c r="E46" s="50"/>
      <c r="F46" s="50"/>
      <c r="G46" s="51">
        <f>G45</f>
        <v>0</v>
      </c>
      <c r="H46" s="52"/>
      <c r="I46" s="53">
        <f>G46</f>
        <v>0</v>
      </c>
    </row>
    <row r="47" ht="12.75">
      <c r="I47" s="19"/>
    </row>
    <row r="48" spans="2:9" ht="12.75">
      <c r="B48" s="54" t="s">
        <v>120</v>
      </c>
      <c r="C48" s="1"/>
      <c r="D48" s="1"/>
      <c r="E48" s="1"/>
      <c r="F48" s="1"/>
      <c r="I48" s="27">
        <f>SUM(I38:I47)</f>
        <v>177314.53999999998</v>
      </c>
    </row>
    <row r="50" spans="2:7" ht="12.75">
      <c r="B50" s="31" t="s">
        <v>51</v>
      </c>
      <c r="C50" s="31"/>
      <c r="D50" s="31"/>
      <c r="E50" s="31"/>
      <c r="F50" s="31"/>
      <c r="G50" s="32"/>
    </row>
    <row r="51" ht="12.75">
      <c r="B51" s="55"/>
    </row>
    <row r="52" spans="2:7" ht="12.75">
      <c r="B52" s="55" t="s">
        <v>52</v>
      </c>
      <c r="C52" s="55"/>
      <c r="D52" s="55"/>
      <c r="E52" s="55"/>
      <c r="F52" s="55"/>
      <c r="G52" s="55"/>
    </row>
    <row r="53" spans="2:7" ht="12.75">
      <c r="B53" s="55" t="s">
        <v>53</v>
      </c>
      <c r="C53" s="55"/>
      <c r="D53" s="55"/>
      <c r="E53" s="55"/>
      <c r="F53" s="55"/>
      <c r="G53" s="55"/>
    </row>
    <row r="54" spans="2:7" ht="12.75">
      <c r="B54" s="55" t="s">
        <v>54</v>
      </c>
      <c r="C54" s="55"/>
      <c r="D54" s="55"/>
      <c r="E54" s="55"/>
      <c r="F54" s="55"/>
      <c r="G54" s="55"/>
    </row>
    <row r="55" spans="2:7" ht="12.75">
      <c r="B55" s="55"/>
      <c r="C55" s="55"/>
      <c r="D55" s="55"/>
      <c r="E55" s="55"/>
      <c r="F55" s="55"/>
      <c r="G55" s="55"/>
    </row>
    <row r="56" spans="2:7" ht="12.75">
      <c r="B56" s="55"/>
      <c r="C56" s="55"/>
      <c r="D56" s="55"/>
      <c r="E56" s="55"/>
      <c r="F56" s="55"/>
      <c r="G56" s="55"/>
    </row>
    <row r="57" spans="2:4" ht="12.75">
      <c r="B57" s="79" t="s">
        <v>117</v>
      </c>
      <c r="C57" s="57"/>
      <c r="D57" s="42"/>
    </row>
    <row r="58" spans="2:4" ht="12.75">
      <c r="B58" s="58" t="s">
        <v>56</v>
      </c>
      <c r="C58" s="59"/>
      <c r="D58" s="60">
        <v>29</v>
      </c>
    </row>
    <row r="59" spans="2:4" ht="12.75">
      <c r="B59" s="61" t="s">
        <v>57</v>
      </c>
      <c r="C59" s="62"/>
      <c r="D59" s="63">
        <v>28</v>
      </c>
    </row>
    <row r="60" spans="2:4" ht="13.5" thickBot="1">
      <c r="B60" s="64" t="s">
        <v>58</v>
      </c>
      <c r="C60" s="57"/>
      <c r="D60" s="65">
        <f>(D58+D59)/2</f>
        <v>28.5</v>
      </c>
    </row>
    <row r="61" spans="2:9" ht="12.75">
      <c r="B61" s="55"/>
      <c r="F61" s="66"/>
      <c r="G61" s="67" t="s">
        <v>59</v>
      </c>
      <c r="H61" s="67"/>
      <c r="I61" s="68"/>
    </row>
    <row r="62" spans="2:9" ht="13.5" thickBot="1">
      <c r="B62" s="56" t="s">
        <v>117</v>
      </c>
      <c r="C62" s="57"/>
      <c r="D62" s="42"/>
      <c r="F62" s="69">
        <f>D65-D60</f>
        <v>-1</v>
      </c>
      <c r="G62" s="55" t="s">
        <v>60</v>
      </c>
      <c r="H62" s="70"/>
      <c r="I62" s="43"/>
    </row>
    <row r="63" spans="2:9" ht="13.5" thickBot="1">
      <c r="B63" s="58" t="s">
        <v>61</v>
      </c>
      <c r="C63" s="59"/>
      <c r="D63" s="71">
        <f>28+1</f>
        <v>29</v>
      </c>
      <c r="F63" s="72">
        <f>F62/D60*100</f>
        <v>-3.508771929824561</v>
      </c>
      <c r="G63" s="73" t="s">
        <v>62</v>
      </c>
      <c r="H63" s="74"/>
      <c r="I63" s="53">
        <f>I48*F63/100</f>
        <v>-6221.562807017543</v>
      </c>
    </row>
    <row r="64" spans="2:9" ht="12.75">
      <c r="B64" s="61" t="s">
        <v>63</v>
      </c>
      <c r="C64" s="62"/>
      <c r="D64" s="75">
        <f>25+1</f>
        <v>26</v>
      </c>
      <c r="E64" s="55"/>
      <c r="F64" s="55"/>
      <c r="G64" s="55"/>
      <c r="H64" s="55"/>
      <c r="I64" s="17"/>
    </row>
    <row r="65" spans="2:9" ht="12.75">
      <c r="B65" s="64" t="s">
        <v>58</v>
      </c>
      <c r="C65" s="57"/>
      <c r="D65" s="76">
        <f>(D63+D64)/2</f>
        <v>27.5</v>
      </c>
      <c r="E65" s="55"/>
      <c r="F65" s="55"/>
      <c r="G65" s="55"/>
      <c r="H65" s="55"/>
      <c r="I65" s="17"/>
    </row>
    <row r="66" spans="2:9" ht="13.5" thickBot="1">
      <c r="B66" s="70"/>
      <c r="C66" s="42"/>
      <c r="D66" s="77"/>
      <c r="E66" s="55"/>
      <c r="F66" s="55"/>
      <c r="G66" s="55"/>
      <c r="H66" s="55"/>
      <c r="I66" s="17"/>
    </row>
    <row r="67" spans="2:9" ht="13.5" thickBot="1">
      <c r="B67" s="28" t="s">
        <v>64</v>
      </c>
      <c r="C67" s="29"/>
      <c r="D67" s="28"/>
      <c r="E67" s="28"/>
      <c r="F67" s="28"/>
      <c r="G67" s="28"/>
      <c r="H67" s="20"/>
      <c r="I67" s="14">
        <f>SUM(I48:I65)</f>
        <v>171092.97719298245</v>
      </c>
    </row>
  </sheetData>
  <mergeCells count="1">
    <mergeCell ref="B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2019-03-22T15:02:01Z</dcterms:modified>
  <cp:category/>
  <cp:version/>
  <cp:contentType/>
  <cp:contentStatus/>
</cp:coreProperties>
</file>